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0370" windowHeight="2040" tabRatio="789" firstSheet="2" activeTab="9"/>
  </bookViews>
  <sheets>
    <sheet name="DCR-BALANCETE" sheetId="1" r:id="rId1"/>
    <sheet name="BO REC - QD 01" sheetId="2" r:id="rId2"/>
    <sheet name="BO REC - QD 02" sheetId="3" r:id="rId3"/>
    <sheet name="BO DESP - QD 03" sheetId="4" r:id="rId4"/>
    <sheet name="BO DESP - QD 04" sheetId="5" r:id="rId5"/>
    <sheet name="LICIT - QD 05 E 06" sheetId="6" r:id="rId6"/>
    <sheet name="TRANSF - QD 07" sheetId="7" r:id="rId7"/>
    <sheet name="PES - QD 08" sheetId="8" r:id="rId8"/>
    <sheet name="BL-Orçamentário - QD 09" sheetId="9" r:id="rId9"/>
    <sheet name="BL-Financeiro - QD 10 E 11" sheetId="10" r:id="rId10"/>
    <sheet name="BP x BF - QD12 (extra orçam)" sheetId="11" r:id="rId11"/>
    <sheet name="BL-PATRIMONIAL - QD 13" sheetId="12" r:id="rId12"/>
    <sheet name="DVP-REVISADA - QD 14" sheetId="13" r:id="rId13"/>
    <sheet name="BP x DVP  - QD 15 (permanente)" sheetId="14" r:id="rId14"/>
    <sheet name="CONCILIAÇÃO - DVP - QD 16" sheetId="15" r:id="rId15"/>
    <sheet name="ANÁLISE DOS BALANÇOS" sheetId="16" r:id="rId16"/>
    <sheet name="senha" sheetId="17" r:id="rId17"/>
  </sheets>
  <definedNames>
    <definedName name="_xlnm.Print_Area" localSheetId="15">'ANÁLISE DOS BALANÇOS'!$A$1:$K$34</definedName>
    <definedName name="_xlnm.Print_Area" localSheetId="9">'BL-Financeiro - QD 10 E 11'!$A$1:$M$22</definedName>
    <definedName name="_xlnm.Print_Area" localSheetId="8">'BL-Orçamentário - QD 09'!$A$1:$E$19</definedName>
    <definedName name="_xlnm.Print_Area" localSheetId="11">'BL-PATRIMONIAL - QD 13'!$A$1:$I$32</definedName>
    <definedName name="_xlnm.Print_Area" localSheetId="3">'BO DESP - QD 03'!$A$1:$D$29</definedName>
    <definedName name="_xlnm.Print_Area" localSheetId="4">'BO DESP - QD 04'!$A$1:$G$29</definedName>
    <definedName name="_xlnm.Print_Area" localSheetId="1">'BO REC - QD 01'!$B$1:$E$32</definedName>
    <definedName name="_xlnm.Print_Area" localSheetId="2">'BO REC - QD 02'!$B$1:$E$33</definedName>
    <definedName name="_xlnm.Print_Area" localSheetId="10">'BP x BF - QD12 (extra orçam)'!$B$1:$J$25</definedName>
    <definedName name="_xlnm.Print_Area" localSheetId="13">'BP x DVP  - QD 15 (permanente)'!$B$1:$H$21</definedName>
    <definedName name="_xlnm.Print_Area" localSheetId="14">'CONCILIAÇÃO - DVP - QD 16'!$B$1:$E$17</definedName>
    <definedName name="_xlnm.Print_Area" localSheetId="0">'DCR-BALANCETE'!$A$1:$C$40</definedName>
    <definedName name="_xlnm.Print_Area" localSheetId="12">'DVP-REVISADA - QD 14'!$A$1:$B$44</definedName>
    <definedName name="_xlnm.Print_Area" localSheetId="5">'LICIT - QD 05 E 06'!$A$1:$B$32</definedName>
    <definedName name="_xlnm.Print_Area" localSheetId="6">'TRANSF - QD 07'!$A$2:$C$21</definedName>
    <definedName name="Z_AD98DCF0_8B86_4C8D_99EB_A71B98AE4B66_.wvu.Cols" localSheetId="15" hidden="1">'ANÁLISE DOS BALANÇOS'!$J:$J</definedName>
    <definedName name="Z_AD98DCF0_8B86_4C8D_99EB_A71B98AE4B66_.wvu.Cols" localSheetId="12" hidden="1">'DVP-REVISADA - QD 14'!$D:$G</definedName>
    <definedName name="Z_AD98DCF0_8B86_4C8D_99EB_A71B98AE4B66_.wvu.PrintArea" localSheetId="15" hidden="1">'ANÁLISE DOS BALANÇOS'!$A$1:$K$34</definedName>
    <definedName name="Z_AD98DCF0_8B86_4C8D_99EB_A71B98AE4B66_.wvu.PrintArea" localSheetId="9" hidden="1">'BL-Financeiro - QD 10 E 11'!$A$1:$M$22</definedName>
    <definedName name="Z_AD98DCF0_8B86_4C8D_99EB_A71B98AE4B66_.wvu.PrintArea" localSheetId="8" hidden="1">'BL-Orçamentário - QD 09'!$A$1:$E$19</definedName>
    <definedName name="Z_AD98DCF0_8B86_4C8D_99EB_A71B98AE4B66_.wvu.PrintArea" localSheetId="11" hidden="1">'BL-PATRIMONIAL - QD 13'!$A$1:$I$32</definedName>
    <definedName name="Z_AD98DCF0_8B86_4C8D_99EB_A71B98AE4B66_.wvu.PrintArea" localSheetId="3" hidden="1">'BO DESP - QD 03'!$A$1:$D$29</definedName>
    <definedName name="Z_AD98DCF0_8B86_4C8D_99EB_A71B98AE4B66_.wvu.PrintArea" localSheetId="4" hidden="1">'BO DESP - QD 04'!$A$1:$G$29</definedName>
    <definedName name="Z_AD98DCF0_8B86_4C8D_99EB_A71B98AE4B66_.wvu.PrintArea" localSheetId="1" hidden="1">'BO REC - QD 01'!$B$1:$E$32</definedName>
    <definedName name="Z_AD98DCF0_8B86_4C8D_99EB_A71B98AE4B66_.wvu.PrintArea" localSheetId="2" hidden="1">'BO REC - QD 02'!$B$1:$E$33</definedName>
    <definedName name="Z_AD98DCF0_8B86_4C8D_99EB_A71B98AE4B66_.wvu.PrintArea" localSheetId="10" hidden="1">'BP x BF - QD12 (extra orçam)'!$B$1:$J$25</definedName>
    <definedName name="Z_AD98DCF0_8B86_4C8D_99EB_A71B98AE4B66_.wvu.PrintArea" localSheetId="13" hidden="1">'BP x DVP  - QD 15 (permanente)'!$B$1:$H$21</definedName>
    <definedName name="Z_AD98DCF0_8B86_4C8D_99EB_A71B98AE4B66_.wvu.PrintArea" localSheetId="14" hidden="1">'CONCILIAÇÃO - DVP - QD 16'!$B$1:$E$17</definedName>
    <definedName name="Z_AD98DCF0_8B86_4C8D_99EB_A71B98AE4B66_.wvu.PrintArea" localSheetId="0" hidden="1">'DCR-BALANCETE'!$A$1:$C$40</definedName>
    <definedName name="Z_AD98DCF0_8B86_4C8D_99EB_A71B98AE4B66_.wvu.PrintArea" localSheetId="12" hidden="1">'DVP-REVISADA - QD 14'!$A$1:$B$44</definedName>
    <definedName name="Z_AD98DCF0_8B86_4C8D_99EB_A71B98AE4B66_.wvu.PrintArea" localSheetId="5" hidden="1">'LICIT - QD 05 E 06'!$A$1:$B$32</definedName>
    <definedName name="Z_AD98DCF0_8B86_4C8D_99EB_A71B98AE4B66_.wvu.PrintArea" localSheetId="6" hidden="1">'TRANSF - QD 07'!$A$2:$C$21</definedName>
    <definedName name="Z_AD98DCF0_8B86_4C8D_99EB_A71B98AE4B66_.wvu.Rows" localSheetId="15" hidden="1">'ANÁLISE DOS BALANÇOS'!$3:$3</definedName>
    <definedName name="Z_AD98DCF0_8B86_4C8D_99EB_A71B98AE4B66_.wvu.Rows" localSheetId="0" hidden="1">'DCR-BALANCETE'!$3:$3</definedName>
  </definedNames>
  <calcPr calcId="145621"/>
  <customWorkbookViews>
    <customWorkbookView name="Administrador - Modo de exibição pessoal" guid="{AD98DCF0-8B86-4C8D-99EB-A71B98AE4B66}" mergeInterval="0" personalView="1" maximized="1" windowWidth="1436" windowHeight="674" activeSheetId="9"/>
  </customWorkbookViews>
</workbook>
</file>

<file path=xl/calcChain.xml><?xml version="1.0" encoding="utf-8"?>
<calcChain xmlns="http://schemas.openxmlformats.org/spreadsheetml/2006/main">
  <c r="H16" i="11" l="1"/>
  <c r="H17" i="11"/>
  <c r="H18" i="11"/>
  <c r="J18" i="11" s="1"/>
  <c r="H13" i="11"/>
  <c r="I19" i="11"/>
  <c r="G19" i="11"/>
  <c r="F19" i="11"/>
  <c r="E19" i="11"/>
  <c r="D19" i="11"/>
  <c r="C19" i="11"/>
  <c r="I9" i="11"/>
  <c r="G9" i="11"/>
  <c r="F9" i="11"/>
  <c r="E9" i="11"/>
  <c r="D9" i="11"/>
  <c r="C9" i="11"/>
  <c r="H7" i="11"/>
  <c r="H8" i="11"/>
  <c r="J8" i="11" s="1"/>
  <c r="J17" i="11"/>
  <c r="B8" i="6"/>
  <c r="E20" i="11" l="1"/>
  <c r="J7" i="11"/>
  <c r="D20" i="11"/>
  <c r="C13" i="5"/>
  <c r="E7" i="2"/>
  <c r="C8" i="7" l="1"/>
  <c r="C12" i="7"/>
  <c r="B30" i="6"/>
  <c r="B15" i="6"/>
  <c r="B6" i="6"/>
  <c r="D22" i="5"/>
  <c r="D16" i="5"/>
  <c r="D22" i="4"/>
  <c r="D21" i="4"/>
  <c r="D20" i="4"/>
  <c r="D19" i="4"/>
  <c r="D8" i="4"/>
  <c r="D9" i="4"/>
  <c r="D10" i="4"/>
  <c r="D11" i="4"/>
  <c r="D12" i="4"/>
  <c r="D14" i="4"/>
  <c r="D15" i="4"/>
  <c r="D16" i="4"/>
  <c r="B18" i="6" l="1"/>
  <c r="E25" i="2"/>
  <c r="E24" i="2"/>
  <c r="E23" i="2"/>
  <c r="E22" i="2"/>
  <c r="E21" i="2"/>
  <c r="E20" i="2"/>
  <c r="E19" i="2"/>
  <c r="E8" i="2"/>
  <c r="E9" i="2"/>
  <c r="E10" i="2"/>
  <c r="E11" i="2"/>
  <c r="E12" i="2"/>
  <c r="E13" i="2"/>
  <c r="E14" i="2"/>
  <c r="E15" i="2"/>
  <c r="E16" i="2"/>
  <c r="K8" i="10" l="1"/>
  <c r="M8" i="10" l="1"/>
  <c r="C27" i="1" l="1"/>
  <c r="C37" i="13" l="1"/>
  <c r="L8" i="12" l="1"/>
  <c r="N8" i="12" s="1"/>
  <c r="L7" i="12"/>
  <c r="N7" i="12" s="1"/>
  <c r="L6" i="12"/>
  <c r="M9" i="12"/>
  <c r="K8" i="12"/>
  <c r="K7" i="12"/>
  <c r="K6" i="12"/>
  <c r="L9" i="12" l="1"/>
  <c r="N6" i="12"/>
  <c r="N9" i="12" s="1"/>
  <c r="C18" i="5"/>
  <c r="C7" i="5"/>
  <c r="B11" i="5"/>
  <c r="D11" i="5" s="1"/>
  <c r="B12" i="5"/>
  <c r="D12" i="5" s="1"/>
  <c r="A11" i="5"/>
  <c r="A12" i="5"/>
  <c r="C13" i="3"/>
  <c r="E13" i="3" s="1"/>
  <c r="C14" i="3"/>
  <c r="E14" i="3" s="1"/>
  <c r="C15" i="3"/>
  <c r="E15" i="3" s="1"/>
  <c r="C16" i="3"/>
  <c r="E16" i="3" s="1"/>
  <c r="C12" i="3"/>
  <c r="E12" i="3" s="1"/>
  <c r="B13" i="3"/>
  <c r="B14" i="3"/>
  <c r="B15" i="3"/>
  <c r="D12" i="12" l="1"/>
  <c r="D13" i="12"/>
  <c r="F18" i="16"/>
  <c r="F17" i="16"/>
  <c r="F6" i="14"/>
  <c r="H17" i="16" s="1"/>
  <c r="F7" i="14"/>
  <c r="F8" i="14"/>
  <c r="H19" i="16" s="1"/>
  <c r="F9" i="14"/>
  <c r="H20" i="16" s="1"/>
  <c r="C16" i="12"/>
  <c r="B16" i="12"/>
  <c r="J16" i="11"/>
  <c r="C14" i="7"/>
  <c r="C7" i="4"/>
  <c r="B7" i="4"/>
  <c r="F3" i="14"/>
  <c r="H9" i="14" l="1"/>
  <c r="H8" i="14"/>
  <c r="H6" i="14"/>
  <c r="B23" i="12"/>
  <c r="H7" i="14"/>
  <c r="H18" i="16"/>
  <c r="D7" i="4"/>
  <c r="C18" i="1"/>
  <c r="C13" i="1"/>
  <c r="C26" i="1" l="1"/>
  <c r="C12" i="1"/>
  <c r="C12" i="16"/>
  <c r="C24" i="16"/>
  <c r="C23" i="16"/>
  <c r="C22" i="16"/>
  <c r="C20" i="16"/>
  <c r="C17" i="16"/>
  <c r="C18" i="16"/>
  <c r="C19" i="16"/>
  <c r="C15" i="16"/>
  <c r="C16" i="16"/>
  <c r="C14" i="16"/>
  <c r="C13" i="16"/>
  <c r="C9" i="16"/>
  <c r="C10" i="16"/>
  <c r="C8" i="16"/>
  <c r="C7" i="16"/>
  <c r="B34" i="1"/>
  <c r="B33" i="1"/>
  <c r="B32" i="1"/>
  <c r="B27" i="1"/>
  <c r="B24" i="1"/>
  <c r="B21" i="1"/>
  <c r="B20" i="1"/>
  <c r="B19" i="1"/>
  <c r="B14" i="1"/>
  <c r="A2" i="1"/>
  <c r="J18" i="16" l="1"/>
  <c r="K18" i="16" s="1"/>
  <c r="J17" i="16"/>
  <c r="K17" i="16" s="1"/>
  <c r="E5" i="13"/>
  <c r="E4" i="13"/>
  <c r="C17" i="3" l="1"/>
  <c r="E17" i="3" s="1"/>
  <c r="O22" i="11" l="1"/>
  <c r="O12" i="11"/>
  <c r="H15" i="11" l="1"/>
  <c r="H14" i="11"/>
  <c r="H19" i="11" s="1"/>
  <c r="H6" i="11"/>
  <c r="H5" i="11"/>
  <c r="H4" i="11"/>
  <c r="H9" i="11" l="1"/>
  <c r="C4" i="8"/>
  <c r="C13" i="7"/>
  <c r="B22" i="5"/>
  <c r="A22" i="5"/>
  <c r="B21" i="5"/>
  <c r="D21" i="5" s="1"/>
  <c r="A21" i="5"/>
  <c r="B20" i="5"/>
  <c r="D20" i="5" s="1"/>
  <c r="A20" i="5"/>
  <c r="B19" i="5"/>
  <c r="D19" i="5" s="1"/>
  <c r="A19" i="5"/>
  <c r="B16" i="5"/>
  <c r="A16" i="5"/>
  <c r="B15" i="5"/>
  <c r="D15" i="5" s="1"/>
  <c r="A15" i="5"/>
  <c r="B14" i="5"/>
  <c r="D14" i="5" s="1"/>
  <c r="A14" i="5"/>
  <c r="A13" i="5"/>
  <c r="B10" i="5"/>
  <c r="D10" i="5" s="1"/>
  <c r="A10" i="5"/>
  <c r="B9" i="5"/>
  <c r="D9" i="5" s="1"/>
  <c r="A9" i="5"/>
  <c r="B8" i="5"/>
  <c r="D8" i="5" s="1"/>
  <c r="A8" i="5"/>
  <c r="A7" i="5"/>
  <c r="A6" i="5"/>
  <c r="C18" i="4"/>
  <c r="B18" i="4"/>
  <c r="C13" i="4"/>
  <c r="B13" i="5" s="1"/>
  <c r="D13" i="5" s="1"/>
  <c r="B13" i="4"/>
  <c r="C26" i="3"/>
  <c r="E26" i="3" s="1"/>
  <c r="B26" i="3"/>
  <c r="C25" i="3"/>
  <c r="E25" i="3" s="1"/>
  <c r="B25" i="3"/>
  <c r="C24" i="3"/>
  <c r="E24" i="3" s="1"/>
  <c r="B24" i="3"/>
  <c r="C23" i="3"/>
  <c r="E23" i="3" s="1"/>
  <c r="B23" i="3"/>
  <c r="C22" i="3"/>
  <c r="E22" i="3" s="1"/>
  <c r="B22" i="3"/>
  <c r="C21" i="3"/>
  <c r="E21" i="3" s="1"/>
  <c r="B21" i="3"/>
  <c r="C20" i="3"/>
  <c r="E20" i="3" s="1"/>
  <c r="B20" i="3"/>
  <c r="D19" i="3"/>
  <c r="B17" i="3"/>
  <c r="B16" i="3"/>
  <c r="B12" i="3"/>
  <c r="C11" i="3"/>
  <c r="E11" i="3" s="1"/>
  <c r="B11" i="3"/>
  <c r="C10" i="3"/>
  <c r="E10" i="3" s="1"/>
  <c r="B10" i="3"/>
  <c r="C9" i="3"/>
  <c r="E9" i="3" s="1"/>
  <c r="B9" i="3"/>
  <c r="C8" i="3"/>
  <c r="E8" i="3" s="1"/>
  <c r="B8" i="3"/>
  <c r="D7" i="3"/>
  <c r="B7" i="3"/>
  <c r="D18" i="2"/>
  <c r="C18" i="2"/>
  <c r="D6" i="2"/>
  <c r="C6" i="2"/>
  <c r="E6" i="2" l="1"/>
  <c r="B18" i="5"/>
  <c r="D18" i="5" s="1"/>
  <c r="D18" i="4"/>
  <c r="D13" i="4"/>
  <c r="E18" i="2"/>
  <c r="B6" i="4"/>
  <c r="C19" i="3"/>
  <c r="E19" i="3" s="1"/>
  <c r="C6" i="5"/>
  <c r="D27" i="3"/>
  <c r="C26" i="2"/>
  <c r="C7" i="3"/>
  <c r="E7" i="3" s="1"/>
  <c r="B7" i="5"/>
  <c r="D7" i="5" s="1"/>
  <c r="D26" i="2"/>
  <c r="C6" i="4"/>
  <c r="E26" i="2" l="1"/>
  <c r="C23" i="5"/>
  <c r="B23" i="4"/>
  <c r="D6" i="4"/>
  <c r="C7" i="8"/>
  <c r="C9" i="8" s="1"/>
  <c r="B6" i="5"/>
  <c r="D6" i="5" s="1"/>
  <c r="C23" i="4"/>
  <c r="C27" i="3"/>
  <c r="E27" i="3" s="1"/>
  <c r="D23" i="4" l="1"/>
  <c r="B23" i="5"/>
  <c r="D23" i="5" s="1"/>
  <c r="C11" i="8"/>
  <c r="C10" i="8"/>
  <c r="G23" i="5" l="1"/>
  <c r="E7" i="15" l="1"/>
  <c r="E6" i="15"/>
  <c r="E5" i="15"/>
  <c r="E4" i="15"/>
  <c r="E3" i="15"/>
  <c r="E8" i="15" l="1"/>
  <c r="D8" i="15"/>
  <c r="C8" i="15"/>
  <c r="F14" i="14"/>
  <c r="H24" i="16" s="1"/>
  <c r="G15" i="14"/>
  <c r="E15" i="14"/>
  <c r="D15" i="14"/>
  <c r="C15" i="14"/>
  <c r="G10" i="14"/>
  <c r="E10" i="14"/>
  <c r="C10" i="14"/>
  <c r="F19" i="16"/>
  <c r="J19" i="16" s="1"/>
  <c r="F16" i="16"/>
  <c r="F15" i="16"/>
  <c r="F14" i="16"/>
  <c r="H14" i="16"/>
  <c r="F13" i="14"/>
  <c r="H13" i="14" s="1"/>
  <c r="F5" i="14"/>
  <c r="F4" i="14"/>
  <c r="H4" i="14" s="1"/>
  <c r="F22" i="16"/>
  <c r="F13" i="16"/>
  <c r="J6" i="11"/>
  <c r="J5" i="11"/>
  <c r="J15" i="11"/>
  <c r="J13" i="11"/>
  <c r="H16" i="16" l="1"/>
  <c r="H5" i="14"/>
  <c r="J14" i="16"/>
  <c r="K14" i="16" s="1"/>
  <c r="J16" i="16"/>
  <c r="K16" i="16" s="1"/>
  <c r="D10" i="14"/>
  <c r="H23" i="16"/>
  <c r="F15" i="14"/>
  <c r="H15" i="16"/>
  <c r="J15" i="16" s="1"/>
  <c r="K15" i="16" s="1"/>
  <c r="F10" i="14"/>
  <c r="K19" i="16"/>
  <c r="H14" i="14"/>
  <c r="H15" i="14" s="1"/>
  <c r="H3" i="14"/>
  <c r="H22" i="16"/>
  <c r="J22" i="16" s="1"/>
  <c r="H13" i="16"/>
  <c r="J14" i="11"/>
  <c r="J19" i="11" s="1"/>
  <c r="J4" i="11"/>
  <c r="J9" i="11" s="1"/>
  <c r="E13" i="13"/>
  <c r="J13" i="16" l="1"/>
  <c r="K13" i="16" s="1"/>
  <c r="H10" i="14"/>
  <c r="G13" i="13"/>
  <c r="G11" i="13"/>
  <c r="G5" i="13"/>
  <c r="G29" i="13"/>
  <c r="G23" i="13"/>
  <c r="G6" i="12"/>
  <c r="F6" i="12"/>
  <c r="C5" i="13"/>
  <c r="B5" i="13"/>
  <c r="C5" i="12"/>
  <c r="B5" i="12"/>
  <c r="D4" i="10"/>
  <c r="C4" i="10"/>
  <c r="A2" i="13"/>
  <c r="A1" i="13"/>
  <c r="K2" i="16"/>
  <c r="A2" i="16"/>
  <c r="A2" i="12"/>
  <c r="A1" i="12"/>
  <c r="A2" i="10"/>
  <c r="A1" i="10"/>
  <c r="B25" i="16"/>
  <c r="B24" i="16"/>
  <c r="B23" i="16"/>
  <c r="B20" i="16"/>
  <c r="B19" i="16"/>
  <c r="B16" i="16"/>
  <c r="B15" i="16"/>
  <c r="B14" i="16"/>
  <c r="G9" i="16" l="1"/>
  <c r="G8" i="16"/>
  <c r="G7" i="16"/>
  <c r="F12" i="16"/>
  <c r="B22" i="16"/>
  <c r="B12" i="16"/>
  <c r="E10" i="16"/>
  <c r="E9" i="16"/>
  <c r="E8" i="16"/>
  <c r="E7" i="16"/>
  <c r="D10" i="16"/>
  <c r="D9" i="16"/>
  <c r="J9" i="16" s="1"/>
  <c r="D8" i="16"/>
  <c r="D7" i="16"/>
  <c r="D19" i="12"/>
  <c r="C23" i="12"/>
  <c r="D34" i="1" s="1"/>
  <c r="C25" i="16" s="1"/>
  <c r="D22" i="12"/>
  <c r="F24" i="16" s="1"/>
  <c r="J24" i="16" s="1"/>
  <c r="D21" i="12"/>
  <c r="F23" i="16" s="1"/>
  <c r="J23" i="16" s="1"/>
  <c r="D20" i="12"/>
  <c r="K22" i="16" s="1"/>
  <c r="D11" i="12"/>
  <c r="D10" i="12"/>
  <c r="D9" i="12"/>
  <c r="D8" i="12"/>
  <c r="D7" i="12"/>
  <c r="D14" i="12"/>
  <c r="D15" i="12"/>
  <c r="F20" i="16" s="1"/>
  <c r="D6" i="12"/>
  <c r="C19" i="12"/>
  <c r="B19" i="12"/>
  <c r="F5" i="13"/>
  <c r="F4" i="13"/>
  <c r="C23" i="13"/>
  <c r="B23" i="13"/>
  <c r="E12" i="9"/>
  <c r="D12" i="9"/>
  <c r="C12" i="9"/>
  <c r="B12" i="9"/>
  <c r="E11" i="9"/>
  <c r="D11" i="9"/>
  <c r="B11" i="9"/>
  <c r="C11" i="9"/>
  <c r="E10" i="9"/>
  <c r="D10" i="9"/>
  <c r="C10" i="9"/>
  <c r="B10" i="9"/>
  <c r="E7" i="9"/>
  <c r="D7" i="9"/>
  <c r="C7" i="9"/>
  <c r="B7" i="9"/>
  <c r="C38" i="13"/>
  <c r="C20" i="13"/>
  <c r="J7" i="16" l="1"/>
  <c r="C24" i="12"/>
  <c r="C25" i="12" s="1"/>
  <c r="J20" i="16"/>
  <c r="K20" i="16" s="1"/>
  <c r="J8" i="16"/>
  <c r="K8" i="16" s="1"/>
  <c r="D23" i="12"/>
  <c r="F23" i="12" s="1"/>
  <c r="B24" i="12"/>
  <c r="B25" i="12" s="1"/>
  <c r="K23" i="16"/>
  <c r="K24" i="16"/>
  <c r="G10" i="16"/>
  <c r="J10" i="16" s="1"/>
  <c r="K10" i="16" s="1"/>
  <c r="K9" i="16"/>
  <c r="D16" i="12"/>
  <c r="E6" i="13"/>
  <c r="E9" i="13" s="1"/>
  <c r="F6" i="13"/>
  <c r="D13" i="10"/>
  <c r="D12" i="10"/>
  <c r="C13" i="10"/>
  <c r="C12" i="10"/>
  <c r="F25" i="16" l="1"/>
  <c r="D24" i="12"/>
  <c r="D25" i="12" s="1"/>
  <c r="D14" i="10"/>
  <c r="G25" i="16"/>
  <c r="B37" i="13"/>
  <c r="B38" i="13" s="1"/>
  <c r="B19" i="13"/>
  <c r="B20" i="13" s="1"/>
  <c r="G20" i="13" s="1"/>
  <c r="G19" i="13" s="1"/>
  <c r="K7" i="16"/>
  <c r="C19" i="13"/>
  <c r="C11" i="10"/>
  <c r="G11" i="10" s="1"/>
  <c r="C14" i="10"/>
  <c r="J25" i="16" l="1"/>
  <c r="E12" i="16"/>
  <c r="J12" i="16" s="1"/>
  <c r="K12" i="16" l="1"/>
  <c r="A27" i="16"/>
  <c r="K25" i="16"/>
</calcChain>
</file>

<file path=xl/sharedStrings.xml><?xml version="1.0" encoding="utf-8"?>
<sst xmlns="http://schemas.openxmlformats.org/spreadsheetml/2006/main" count="578" uniqueCount="343">
  <si>
    <t>BALANÇO ORÇAMENTÁRIO</t>
  </si>
  <si>
    <t>RECEITA CORRENTE</t>
  </si>
  <si>
    <t>DESPESA CORRENTE</t>
  </si>
  <si>
    <t>RUBRICA</t>
  </si>
  <si>
    <t>BALANÇO FINANCEIRO</t>
  </si>
  <si>
    <t>Orçamentário</t>
  </si>
  <si>
    <t>RECEITA EXTRA-ORÇAMENTÁRIA</t>
  </si>
  <si>
    <t>DESPESA EXTRA-ORÇAMENTÁRIA</t>
  </si>
  <si>
    <t>Extra</t>
  </si>
  <si>
    <t>GRUPO</t>
  </si>
  <si>
    <t>Disponível</t>
  </si>
  <si>
    <t>CAIXA/BANCOS</t>
  </si>
  <si>
    <t>DÍVIDA ATIVA</t>
  </si>
  <si>
    <t>TOTAL DAS VARIAÇÕES ATIVAS</t>
  </si>
  <si>
    <t>EXERCÍCIOS</t>
  </si>
  <si>
    <t>DEMONSTRAÇÃO DAS VARIAÇÕES PATRIMONIAIS</t>
  </si>
  <si>
    <t>BALANÇO PATRIMONIAL</t>
  </si>
  <si>
    <t>ATIVO</t>
  </si>
  <si>
    <t>PASSIVO</t>
  </si>
  <si>
    <t>RECEITA CORRENTE REALIZADA</t>
  </si>
  <si>
    <t>ORÇAMENTARIO</t>
  </si>
  <si>
    <t>FINANCEIRO</t>
  </si>
  <si>
    <t>PATRIMONIAL</t>
  </si>
  <si>
    <t>DVP</t>
  </si>
  <si>
    <t>BALANÇO</t>
  </si>
  <si>
    <t>RECEITA CAPITAL REALIZADA</t>
  </si>
  <si>
    <t>DESPESA CORRENTE REALIZADA</t>
  </si>
  <si>
    <t>DESPESA DE CAPITAL REALIZADA</t>
  </si>
  <si>
    <t>N/A</t>
  </si>
  <si>
    <t>RESULTADO PATRIMONIAL - DÉFICIT</t>
  </si>
  <si>
    <t>RESULTADO PATRIMONIAL - SUPERAVIT</t>
  </si>
  <si>
    <t>VERIFICAÇÃO E CONSOLIDAÇÃO DOS SALDOS</t>
  </si>
  <si>
    <t>MAPA DE VERIFICAÇÃO E CONSOLIDAÇÃO DOS SALDO CONTÁBEIS</t>
  </si>
  <si>
    <t>ANÁLISE DE PRESTAÇÃO DE CONTAS ANUAL</t>
  </si>
  <si>
    <t>PARECER:</t>
  </si>
  <si>
    <t>Acumulado</t>
  </si>
  <si>
    <t>TOTAL DE INGRESSOS</t>
  </si>
  <si>
    <t>TOTAL DE DISPÊNDIOS</t>
  </si>
  <si>
    <t xml:space="preserve">RECEITA CAPITAL </t>
  </si>
  <si>
    <t xml:space="preserve">DESPESA DE CAPITAL </t>
  </si>
  <si>
    <t>RESULTADO FINANCEIRO DO EXERCÍCIO</t>
  </si>
  <si>
    <t>INSCRIÇÃO DÍVIDA ATIVA</t>
  </si>
  <si>
    <t xml:space="preserve">DESPESA CAPITAL  - BEM IMÓVEL  </t>
  </si>
  <si>
    <t xml:space="preserve">DESPESA CAPITAL  - BEM MÓVEL  </t>
  </si>
  <si>
    <t>ALMOXARIFADO</t>
  </si>
  <si>
    <t>ALMOXARIFADO - ESTOQUES (ENTRADAS)</t>
  </si>
  <si>
    <t>ALMOXARIFADO - ESTOQUES (SAÍDAS)</t>
  </si>
  <si>
    <t xml:space="preserve">RECEITA CAPITAL - AMORTIZAÇÃO </t>
  </si>
  <si>
    <t>RECEITA CAPITAL - TRANSFERÊNCIAS</t>
  </si>
  <si>
    <t xml:space="preserve">DESPESA CAPITAL - AMORTIZAÇÃO </t>
  </si>
  <si>
    <t>DESPESA CAPITAL - TRANSFERÊNCIAS</t>
  </si>
  <si>
    <t>ALIENAÇÃO  / BAIXA DE BEM IMÓVEL</t>
  </si>
  <si>
    <t>ALIENAÇÃO/ BAIXA DE BEM MÓVEL</t>
  </si>
  <si>
    <t>TOTAL DAS VARIAÇÕES PASSIVAS</t>
  </si>
  <si>
    <t>VARIAÇÕES ATIVAS</t>
  </si>
  <si>
    <t>VARIAÇÕES PASSIVAS</t>
  </si>
  <si>
    <t>TOTAL DAS RECEITAS</t>
  </si>
  <si>
    <t>TOTAL DAS DESPESAS</t>
  </si>
  <si>
    <t>OBSERVAÇÕES:</t>
  </si>
  <si>
    <t>PREVISTO R$</t>
  </si>
  <si>
    <t>REALIZADO R$</t>
  </si>
  <si>
    <t>DÉFICIT R$</t>
  </si>
  <si>
    <t>SUPERAVIT R$</t>
  </si>
  <si>
    <t>va</t>
  </si>
  <si>
    <t>vp</t>
  </si>
  <si>
    <t>RECEITA CAPITAL - ALIENAÇÃO IMÓVEL</t>
  </si>
  <si>
    <t>RECEITA CAPITAL - ALIENAÇÃO MÓVEL</t>
  </si>
  <si>
    <t>REALIZÁVEL</t>
  </si>
  <si>
    <t>BENS MÓVEIS</t>
  </si>
  <si>
    <t>BENS IMÓVEIS</t>
  </si>
  <si>
    <t>TOTAL DO ATIVO R$</t>
  </si>
  <si>
    <t>TOTAL DO PASSIVO R$</t>
  </si>
  <si>
    <t>DÍVIDA FUNDADA</t>
  </si>
  <si>
    <t>OUTROS PASSIVOS PERMANENTES</t>
  </si>
  <si>
    <t>VARIAÇÕES</t>
  </si>
  <si>
    <t>ATIVO TOTAL (-) PASSIVO TOTAL</t>
  </si>
  <si>
    <t>(ATIVO - BP)</t>
  </si>
  <si>
    <t>(PASSIVO - BP)</t>
  </si>
  <si>
    <t>INSCRIÇÃO DÍVIDA FUNDADA</t>
  </si>
  <si>
    <t>INSCRIÇÃO DE OUTROS ATIVOS PERMANENTES</t>
  </si>
  <si>
    <t>BAIXA DE OUTROS ATIVOS PERMANENTES</t>
  </si>
  <si>
    <t>PASSIVO FINANCEIRO</t>
  </si>
  <si>
    <t>INSCRIÇÃO DE PASSIVO FINANCEIRO</t>
  </si>
  <si>
    <t>INSCRIÇÃO DE PASSIVO PERMANENTE</t>
  </si>
  <si>
    <t>RESULTADO PENDENTE (TRANSITÓRIO)</t>
  </si>
  <si>
    <t>BAIXA EM  DÍVIDA ATIVA (RECEB. / CANCEL.)</t>
  </si>
  <si>
    <t>BAIXA NO PASSIVO FINANCEIRO (PAGTO / CANCEL)</t>
  </si>
  <si>
    <t>BAIXA NO PASSIVO PERMANENTE  (PAGTO / CANCEL)</t>
  </si>
  <si>
    <t>BAIXA NA DÍVIDA FUNDADA</t>
  </si>
  <si>
    <t>DIVISÃO DE AUDITORIA INTERNA</t>
  </si>
  <si>
    <t>O DESBLOQUEIO DAS PLANILHAS PODERÁ OCASIONAR ERROS NAS FÓRMULAS E O CONSEQUENTE COMPROMETIMENTO DA ANÁLISE.</t>
  </si>
  <si>
    <t>pc2013</t>
  </si>
  <si>
    <t>PARA DESBLOQUEAR AS PLANILHAS UTILIZE A SENHA A SEGUIR:</t>
  </si>
  <si>
    <t>ITEM</t>
  </si>
  <si>
    <t>BEM  IMÓVEL (MUTAÇÃO / INCORPORAÇÃO / REAVALIAÇÃO )</t>
  </si>
  <si>
    <t>BEM  MÓVEL (MUTAÇÃO / INCORPORAÇÃO / REAVALIAÇÃO )</t>
  </si>
  <si>
    <t>EXERCÍCIO</t>
  </si>
  <si>
    <t>variação disponível:</t>
  </si>
  <si>
    <t>BP 2011 (a)</t>
  </si>
  <si>
    <t>REC EXTRA (b)</t>
  </si>
  <si>
    <t>DESP EXTRA( c)</t>
  </si>
  <si>
    <t>VPA (d)</t>
  </si>
  <si>
    <t>VPD (e)</t>
  </si>
  <si>
    <t>BP 2012</t>
  </si>
  <si>
    <t>DIFERENÇA</t>
  </si>
  <si>
    <t>RESTOS A PAGAR</t>
  </si>
  <si>
    <t>CONSIGNAÇÕES</t>
  </si>
  <si>
    <t>ENTIDADES PÚBL. CRED.</t>
  </si>
  <si>
    <t>TOTAL R$</t>
  </si>
  <si>
    <t>DEVEDORES DA ENTIDADE</t>
  </si>
  <si>
    <t>DESPESAS A REGULARIZAR</t>
  </si>
  <si>
    <t>CONCILIAÇÃO DOS SALDOS CONTÁBEIS  (EXTRA-ORÇAMENTÁRIO)</t>
  </si>
  <si>
    <t>EDSON G. PASSOS</t>
  </si>
  <si>
    <t>MATRÍCULA - 359-7</t>
  </si>
  <si>
    <t>ATIVO REALIZÁVEL + PENDENTE</t>
  </si>
  <si>
    <t>REALIZÁVEL + PENDENTE</t>
  </si>
  <si>
    <t>ANEXO CONSOLIDADO</t>
  </si>
  <si>
    <t>BF X BP</t>
  </si>
  <si>
    <t>ATIVO PERMANENTE</t>
  </si>
  <si>
    <t>PASSIVO PERMANENTE</t>
  </si>
  <si>
    <t>CONCILIAÇÃO DOS SALDOS CONTÁBEIS  (PERMANENTE)</t>
  </si>
  <si>
    <t>VPA (b)</t>
  </si>
  <si>
    <t>VPD (c)</t>
  </si>
  <si>
    <t>SALDO = (a+b-c)</t>
  </si>
  <si>
    <t>SALDO = (a-b+c)</t>
  </si>
  <si>
    <t>ALMOXARIFADOS</t>
  </si>
  <si>
    <t>BP x BF</t>
  </si>
  <si>
    <t>BP x DVP</t>
  </si>
  <si>
    <t>OUTROS ATIVOS</t>
  </si>
  <si>
    <t>OUTROS PASSIVOS</t>
  </si>
  <si>
    <t>CONCILIAÇÃO DOS SALDOS CONTÁBEIS  (DVP)</t>
  </si>
  <si>
    <t>EXECUÇÃO</t>
  </si>
  <si>
    <t xml:space="preserve">MUTAÇÃO </t>
  </si>
  <si>
    <t>ATIVO / PASSIVO</t>
  </si>
  <si>
    <t>ILC</t>
  </si>
  <si>
    <t>% déficit em relação ao PL do exercício anterior</t>
  </si>
  <si>
    <r>
      <t xml:space="preserve">BENS MÓVEIS </t>
    </r>
    <r>
      <rPr>
        <vertAlign val="superscript"/>
        <sz val="11"/>
        <color theme="1"/>
        <rFont val="Calibri"/>
        <family val="2"/>
        <scheme val="minor"/>
      </rPr>
      <t>(1)</t>
    </r>
  </si>
  <si>
    <r>
      <t xml:space="preserve">DÍVIDA ATIVA </t>
    </r>
    <r>
      <rPr>
        <vertAlign val="superscript"/>
        <sz val="11"/>
        <color theme="1"/>
        <rFont val="Calibri"/>
        <family val="2"/>
        <scheme val="minor"/>
      </rPr>
      <t>(2)</t>
    </r>
  </si>
  <si>
    <r>
      <t>ALMOXARIFADO</t>
    </r>
    <r>
      <rPr>
        <vertAlign val="superscript"/>
        <sz val="11"/>
        <color theme="1"/>
        <rFont val="Calibri"/>
        <family val="2"/>
        <scheme val="minor"/>
      </rPr>
      <t xml:space="preserve"> (3)</t>
    </r>
  </si>
  <si>
    <t>(2) Confrontação entre os valores registrados no Balanço Orçamentário - Receitas da dívida Ativa (execução) e na DVP-(mutação)</t>
  </si>
  <si>
    <t>(3) Confrontação entre os valores registrados no Balanço Orçamentário - Material de Consumo -(execução) e na DVP-(mutação)</t>
  </si>
  <si>
    <t>(1) Confrontação entre os valores registrados no Balanço Orçamentário - Despesas de Capital (execução) e na DVP-(mutação).</t>
  </si>
  <si>
    <t>1) Preencher apenas os quadros em branco.</t>
  </si>
  <si>
    <t>2) Para desproteger a planilha utilize a senha localizada na "planilha senha" no final da pasta de trabalho.</t>
  </si>
  <si>
    <t>QUADRO  09</t>
  </si>
  <si>
    <t>1) Preencher apenas oas quadros em branco.</t>
  </si>
  <si>
    <t>3) O fechamento do Balanço financeiro DEVE ser feito por meio do saldo CAIXA/BANCOS (exercício corrente), apurado nesta planilha e o apresentado no Balanço Financeiro encaminhado pelo REGIONAL.</t>
  </si>
  <si>
    <t>4) O fechamento do Balanço financeiro DEVE ser feito por meio do saldo CAIXA/BANCOS (exercício corrente), apurado nesta planilha e saldo do ATIVO DISPONÍVEL apresentado no Balanço Patrimonial encaminhado pelo REGIONAL.</t>
  </si>
  <si>
    <t>CONCILIAÇÃO BANCÁRIA</t>
  </si>
  <si>
    <t>FOLHA</t>
  </si>
  <si>
    <t>CONTA</t>
  </si>
  <si>
    <t>SALDO CONTÁBIL 31/12</t>
  </si>
  <si>
    <t>SALDO BANCÁRIO 31/12</t>
  </si>
  <si>
    <t>-</t>
  </si>
  <si>
    <t>3) A variação do patrimônio líquido  apurada entres os exercícios deverá ser idêntica à registrada no saldo da DVP.</t>
  </si>
  <si>
    <t>QUADRO 12</t>
  </si>
  <si>
    <t>QUADRO 14</t>
  </si>
  <si>
    <t>ANÁLISE DA RECEITA</t>
  </si>
  <si>
    <t>BALANÇO ORÇAMENTÁRIO - 2012</t>
  </si>
  <si>
    <t>CATEGORIA ECONÔMICA</t>
  </si>
  <si>
    <t>PREVISÃO</t>
  </si>
  <si>
    <t>ARRECADAÇÃO</t>
  </si>
  <si>
    <t>VARIAÇÃO %</t>
  </si>
  <si>
    <t>Anuidade Pessoas Físicas</t>
  </si>
  <si>
    <t>Anuidade Pessoas Jurídicas</t>
  </si>
  <si>
    <t>Receita Patrimonial</t>
  </si>
  <si>
    <t>Receita com Serviços</t>
  </si>
  <si>
    <t>Transferências Correntes</t>
  </si>
  <si>
    <t>Receita Dívida Ativa</t>
  </si>
  <si>
    <t>Receitas Diversas</t>
  </si>
  <si>
    <t>RECEITA CAPITAL</t>
  </si>
  <si>
    <t>Operações de Crédito</t>
  </si>
  <si>
    <t>Alienação Bens Móveis</t>
  </si>
  <si>
    <t>Alienação  Bens Imóveis</t>
  </si>
  <si>
    <t>Amort. Empréstimos</t>
  </si>
  <si>
    <t>Transferências Capital</t>
  </si>
  <si>
    <t>Outras Receitas Capital</t>
  </si>
  <si>
    <t>QUADRO 01</t>
  </si>
  <si>
    <t>BALANÇO ORÇAMENTÁRIO COMPARADO (ARRECADADO)</t>
  </si>
  <si>
    <t>RECEITA DE CAPITAL</t>
  </si>
  <si>
    <t>QUADRO 02</t>
  </si>
  <si>
    <t>ANÁLISE DA DESPESA</t>
  </si>
  <si>
    <t>AUTORIZADA</t>
  </si>
  <si>
    <t>EXECUTADA</t>
  </si>
  <si>
    <t>Despesas Custeio</t>
  </si>
  <si>
    <t>Pessoal Civil</t>
  </si>
  <si>
    <t>Material Consumo</t>
  </si>
  <si>
    <t>Serviços Terceiros e Encargos</t>
  </si>
  <si>
    <t>Cota Parte COFEN</t>
  </si>
  <si>
    <t>Apoio Financeiro / Patrocínios</t>
  </si>
  <si>
    <t>DESPESA CAPITAL</t>
  </si>
  <si>
    <t>Obras e Instalações</t>
  </si>
  <si>
    <t>Equipamentos e Materiais</t>
  </si>
  <si>
    <t>Inversões Financeiras</t>
  </si>
  <si>
    <t>QUADRO 03</t>
  </si>
  <si>
    <t>BALANÇO ORÇAMENTÁRIO COMPARADO (EXECUTADO)</t>
  </si>
  <si>
    <t>VALOR REGISTRADO NA LISTAGEM DE EMPENHOS - 2012</t>
  </si>
  <si>
    <t>DIFERENÇA APURADA</t>
  </si>
  <si>
    <t>QUADRO 04</t>
  </si>
  <si>
    <t>DESPESAS PASSÍVEIS DE PROCEDIMENTO LICITATÓRIO - 2012</t>
  </si>
  <si>
    <t>Serviços Terceiros e Encargos:</t>
  </si>
  <si>
    <t>Pessoa Jurídica</t>
  </si>
  <si>
    <t>Seguros</t>
  </si>
  <si>
    <t>Divulgação e Imprensa</t>
  </si>
  <si>
    <t>Vigilância e Monitoramento</t>
  </si>
  <si>
    <t>Passagens Nacionais</t>
  </si>
  <si>
    <t>QUADRO 05</t>
  </si>
  <si>
    <t>DESPESAS LIQUIDADAS POR  PROCEDIMENTO LICITATÓRIO - 2012</t>
  </si>
  <si>
    <t>Convite</t>
  </si>
  <si>
    <t>Pregão</t>
  </si>
  <si>
    <t>Dispensa</t>
  </si>
  <si>
    <t>Inexigibilidade</t>
  </si>
  <si>
    <t>QUADRO 6</t>
  </si>
  <si>
    <t>APURAÇÃO DO VALOR TRANSFERIDO AO COFEN (LEI5.905/73, ART. 10)</t>
  </si>
  <si>
    <t>FONTE</t>
  </si>
  <si>
    <t>NATUREZA DA RECEITA</t>
  </si>
  <si>
    <t>VALOR R$</t>
  </si>
  <si>
    <t>1.2.00</t>
  </si>
  <si>
    <t>Receitas de Contribuições</t>
  </si>
  <si>
    <t>1.6.00</t>
  </si>
  <si>
    <t>Receitas de Serviços</t>
  </si>
  <si>
    <t>1.9.10.00</t>
  </si>
  <si>
    <t>Multas e Juros Anuidade PF</t>
  </si>
  <si>
    <t>1.9.40.00</t>
  </si>
  <si>
    <t>1.9.90.00</t>
  </si>
  <si>
    <t>1.9.90.01</t>
  </si>
  <si>
    <t>Multas Anuidade</t>
  </si>
  <si>
    <t>1.9.90.02</t>
  </si>
  <si>
    <t>Juros de Mora Anuidade</t>
  </si>
  <si>
    <t>1.9.90.03</t>
  </si>
  <si>
    <t>Correção Monetária Anuidade</t>
  </si>
  <si>
    <t>A</t>
  </si>
  <si>
    <t>BASE DE CÁLCULO ART. 10</t>
  </si>
  <si>
    <t>B</t>
  </si>
  <si>
    <t>TRANSFERÊNCIA CALCULADA (A x 25%)</t>
  </si>
  <si>
    <t>C</t>
  </si>
  <si>
    <t>TRANSFERÊNCIA INFORMADA - COREN</t>
  </si>
  <si>
    <t>D</t>
  </si>
  <si>
    <t>TRANSFERÊNCIA REGISTRADA - COFEN</t>
  </si>
  <si>
    <t>QUADRO 07</t>
  </si>
  <si>
    <t>APURAÇÃO DO LIMITE COM DESPESAS DE PESSOAL (LEI 101/2000, ART. 19, I)</t>
  </si>
  <si>
    <t>01</t>
  </si>
  <si>
    <t>02</t>
  </si>
  <si>
    <t>(-) Deduções</t>
  </si>
  <si>
    <t>02.01</t>
  </si>
  <si>
    <t>(-) especificar</t>
  </si>
  <si>
    <t>BASE DE CÁLCULO ART. 19, I</t>
  </si>
  <si>
    <t>PESSOAL CIVIL + SPJ + SPF (Despesa Executada)</t>
  </si>
  <si>
    <t>PERCENTUAL APURADO C/ DESPESAS DE PESSOAL</t>
  </si>
  <si>
    <t>LIMITE MÁXIMO PERMITIDO  (50%)</t>
  </si>
  <si>
    <t>E</t>
  </si>
  <si>
    <t>LIMITE PRUDENCIAL RECOMENDADO ( 47,5%)</t>
  </si>
  <si>
    <t>QUADRO 08</t>
  </si>
  <si>
    <t>QUADRO 9</t>
  </si>
  <si>
    <t>QUANDO 10</t>
  </si>
  <si>
    <t>QUADRO  11</t>
  </si>
  <si>
    <t>QUADRO 13</t>
  </si>
  <si>
    <t>QUADRO 15</t>
  </si>
  <si>
    <t>QUADRO 16</t>
  </si>
  <si>
    <t>SALDO = (a+b+e)-(c+d)</t>
  </si>
  <si>
    <t>SALDO = (a+c+d)-(b+e)</t>
  </si>
  <si>
    <t>+ a) devia no bp 2011</t>
  </si>
  <si>
    <t>- b) amortizou (receita) (b)</t>
  </si>
  <si>
    <t>+ c) tomou emprestado (despesa)</t>
  </si>
  <si>
    <t>+ d) auditoria impug pc (vpa)</t>
  </si>
  <si>
    <t>-e) comprovou desp impug (vpd)</t>
  </si>
  <si>
    <t>saldo consolidaddo</t>
  </si>
  <si>
    <t>exemplo conta restos a pagar</t>
  </si>
  <si>
    <t>- c) quitou rp (despesa)</t>
  </si>
  <si>
    <t>-d) anulou rp (vpa)</t>
  </si>
  <si>
    <t>+e) reinscreveu rp (vpd)</t>
  </si>
  <si>
    <t>exemplo conta devedores da entidade</t>
  </si>
  <si>
    <t>RESULTADO</t>
  </si>
  <si>
    <t>CONSOLIDADO</t>
  </si>
  <si>
    <t>BALANCETE DE VERIFICAÇÃO</t>
  </si>
  <si>
    <t>2.1.1</t>
  </si>
  <si>
    <t>2.1.2</t>
  </si>
  <si>
    <t>DISPONÍVEL VINCULADO (CONTA BANCÁRIA)</t>
  </si>
  <si>
    <t xml:space="preserve">REALIZÁVEL </t>
  </si>
  <si>
    <t>2.1.3</t>
  </si>
  <si>
    <t>2.1.4</t>
  </si>
  <si>
    <t>RESULTADO PENDENTE</t>
  </si>
  <si>
    <t>2.1</t>
  </si>
  <si>
    <t>ATIVO FINANCEIRO</t>
  </si>
  <si>
    <t xml:space="preserve">ATIVO </t>
  </si>
  <si>
    <t xml:space="preserve">PASSIVO </t>
  </si>
  <si>
    <t>ORÇAMENTO</t>
  </si>
  <si>
    <t>2.2</t>
  </si>
  <si>
    <t>2.2.1</t>
  </si>
  <si>
    <t>PASSIVO FLUTUANTE</t>
  </si>
  <si>
    <t>2.2.2</t>
  </si>
  <si>
    <t>2.3</t>
  </si>
  <si>
    <t>2.4</t>
  </si>
  <si>
    <t>CONTAS DE INTERFERÊNCIA</t>
  </si>
  <si>
    <t>3.1</t>
  </si>
  <si>
    <t>3.1.1.02</t>
  </si>
  <si>
    <t>3.1.1.01</t>
  </si>
  <si>
    <t>3.1.2.01</t>
  </si>
  <si>
    <t>3.1.3.03</t>
  </si>
  <si>
    <t>3.1.3.01</t>
  </si>
  <si>
    <t>TÍTULOS DE EMPRESAS ESTATAIS</t>
  </si>
  <si>
    <t>3.1.3.02</t>
  </si>
  <si>
    <t>DIREITO DE USO</t>
  </si>
  <si>
    <t>3.1.3.04</t>
  </si>
  <si>
    <t>OUTROS VALORES</t>
  </si>
  <si>
    <t>3.3.1</t>
  </si>
  <si>
    <t>SALDO</t>
  </si>
  <si>
    <t>DCR - BALANCETE</t>
  </si>
  <si>
    <t xml:space="preserve">OUTROS VALORES </t>
  </si>
  <si>
    <t>OUTROS  VALORES  - ATIVO PERMANENTE</t>
  </si>
  <si>
    <t>DISPONÍVEL (CAIXA / BANCOS)</t>
  </si>
  <si>
    <t>3.2.1</t>
  </si>
  <si>
    <t>3.2.2</t>
  </si>
  <si>
    <t>3.3.2.01.01.01.01</t>
  </si>
  <si>
    <t>3.3.2.01.01.01.02</t>
  </si>
  <si>
    <t>3.3.2.02.01.01.02</t>
  </si>
  <si>
    <t>3.3.2.02.01.01.01</t>
  </si>
  <si>
    <t>PATRIMÔNIO LÍQUIDO  / VARIAÇÃO</t>
  </si>
  <si>
    <t>QUADRO - DCR</t>
  </si>
  <si>
    <t>Multas, Juros e Correções</t>
  </si>
  <si>
    <t>Indenizações e Restituições</t>
  </si>
  <si>
    <t>Outros Serviços e Encargos</t>
  </si>
  <si>
    <t>Diversas Despesas de Custeio</t>
  </si>
  <si>
    <t>DEP. DIVERSAS ORIGENS</t>
  </si>
  <si>
    <t>COMPARATIVO INVENTÁRIO X BALANÇO</t>
  </si>
  <si>
    <t>INVENTÁRIO PATRIMONIAL</t>
  </si>
  <si>
    <t>sn:br...1.</t>
  </si>
  <si>
    <t>senha analise balanços:br...1.</t>
  </si>
  <si>
    <t>fls  128 a 133</t>
  </si>
  <si>
    <t>fls. 134 a 136</t>
  </si>
  <si>
    <t>SUPERAVIT</t>
  </si>
  <si>
    <t>ERRO DE APROPRIAÇÃO</t>
  </si>
  <si>
    <t>fls. 137 a 143</t>
  </si>
  <si>
    <t>fls. 2011</t>
  </si>
  <si>
    <t>fls. 2012</t>
  </si>
  <si>
    <t>saldo credo no disponível</t>
  </si>
  <si>
    <t>DIVERSOS RESPONSÁVEIS</t>
  </si>
  <si>
    <t>ENTIDADES PUB DEVEDORAS</t>
  </si>
  <si>
    <t>DESPESAS ANTECIPADAS</t>
  </si>
  <si>
    <t>FL 183</t>
  </si>
  <si>
    <t>DESP. PESSOAL A PAGAR</t>
  </si>
  <si>
    <t xml:space="preserve">ENTIDADE: COREN - </t>
  </si>
  <si>
    <t>EXERCÍCIO : 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</si>
</sst>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\-#,##0.00\ "/>
    <numFmt numFmtId="165" formatCode="#,##0.00_ ;[Red]\-#,##0.00\ "/>
    <numFmt numFmtId="166" formatCode="#,##0_ ;\-#,##0\ "/>
    <numFmt numFmtId="167" formatCode="&quot;R$&quot;\ 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theme="1"/>
      <name val="Arial"/>
      <family val="2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444444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7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Fill="1" applyBorder="1"/>
    <xf numFmtId="0" fontId="0" fillId="2" borderId="1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4" fontId="0" fillId="0" borderId="1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6" xfId="0" applyNumberFormat="1" applyBorder="1" applyProtection="1">
      <protection locked="0"/>
    </xf>
    <xf numFmtId="0" fontId="0" fillId="0" borderId="12" xfId="0" applyBorder="1"/>
    <xf numFmtId="164" fontId="0" fillId="0" borderId="13" xfId="0" applyNumberFormat="1" applyBorder="1" applyProtection="1">
      <protection locked="0"/>
    </xf>
    <xf numFmtId="164" fontId="0" fillId="0" borderId="6" xfId="0" applyNumberFormat="1" applyFill="1" applyBorder="1" applyProtection="1">
      <protection locked="0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4" xfId="0" applyBorder="1"/>
    <xf numFmtId="0" fontId="0" fillId="0" borderId="0" xfId="0" applyBorder="1"/>
    <xf numFmtId="0" fontId="0" fillId="0" borderId="18" xfId="0" applyBorder="1"/>
    <xf numFmtId="0" fontId="0" fillId="0" borderId="2" xfId="0" applyBorder="1"/>
    <xf numFmtId="0" fontId="0" fillId="0" borderId="8" xfId="0" applyBorder="1"/>
    <xf numFmtId="164" fontId="0" fillId="0" borderId="1" xfId="0" applyNumberFormat="1" applyFill="1" applyBorder="1" applyAlignment="1">
      <alignment horizontal="right" vertical="center"/>
    </xf>
    <xf numFmtId="0" fontId="1" fillId="4" borderId="5" xfId="0" applyFont="1" applyFill="1" applyBorder="1"/>
    <xf numFmtId="0" fontId="0" fillId="6" borderId="0" xfId="0" applyFill="1"/>
    <xf numFmtId="0" fontId="0" fillId="0" borderId="1" xfId="0" applyBorder="1" applyAlignment="1">
      <alignment horizontal="center" vertical="center"/>
    </xf>
    <xf numFmtId="16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4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4" borderId="9" xfId="0" applyFont="1" applyFill="1" applyBorder="1" applyAlignment="1">
      <alignment horizontal="center" vertical="center"/>
    </xf>
    <xf numFmtId="164" fontId="0" fillId="0" borderId="9" xfId="0" applyNumberFormat="1" applyFill="1" applyBorder="1" applyProtection="1">
      <protection locked="0"/>
    </xf>
    <xf numFmtId="164" fontId="1" fillId="7" borderId="9" xfId="0" applyNumberFormat="1" applyFont="1" applyFill="1" applyBorder="1" applyProtection="1"/>
    <xf numFmtId="164" fontId="1" fillId="4" borderId="9" xfId="0" applyNumberFormat="1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 vertical="center"/>
    </xf>
    <xf numFmtId="164" fontId="1" fillId="6" borderId="9" xfId="0" applyNumberFormat="1" applyFont="1" applyFill="1" applyBorder="1"/>
    <xf numFmtId="10" fontId="0" fillId="0" borderId="0" xfId="1" applyNumberFormat="1" applyFont="1"/>
    <xf numFmtId="4" fontId="0" fillId="0" borderId="0" xfId="0" applyNumberFormat="1"/>
    <xf numFmtId="165" fontId="0" fillId="0" borderId="1" xfId="0" applyNumberFormat="1" applyBorder="1" applyProtection="1">
      <protection locked="0"/>
    </xf>
    <xf numFmtId="164" fontId="0" fillId="8" borderId="1" xfId="0" applyNumberFormat="1" applyFill="1" applyBorder="1" applyAlignment="1">
      <alignment horizontal="center" vertical="center"/>
    </xf>
    <xf numFmtId="0" fontId="0" fillId="0" borderId="1" xfId="0" applyBorder="1" applyProtection="1"/>
    <xf numFmtId="0" fontId="0" fillId="9" borderId="0" xfId="0" applyFill="1" applyBorder="1"/>
    <xf numFmtId="0" fontId="0" fillId="9" borderId="12" xfId="0" applyFill="1" applyBorder="1"/>
    <xf numFmtId="0" fontId="0" fillId="9" borderId="16" xfId="0" applyFill="1" applyBorder="1"/>
    <xf numFmtId="0" fontId="0" fillId="9" borderId="17" xfId="0" applyFill="1" applyBorder="1"/>
    <xf numFmtId="0" fontId="0" fillId="9" borderId="14" xfId="0" applyFill="1" applyBorder="1"/>
    <xf numFmtId="0" fontId="0" fillId="9" borderId="18" xfId="0" applyFill="1" applyBorder="1"/>
    <xf numFmtId="0" fontId="0" fillId="9" borderId="5" xfId="0" applyFill="1" applyBorder="1"/>
    <xf numFmtId="0" fontId="0" fillId="9" borderId="0" xfId="0" applyFill="1" applyBorder="1" applyAlignment="1">
      <alignment horizontal="center"/>
    </xf>
    <xf numFmtId="0" fontId="0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3" xfId="0" applyFill="1" applyBorder="1"/>
    <xf numFmtId="0" fontId="0" fillId="9" borderId="7" xfId="0" applyFill="1" applyBorder="1"/>
    <xf numFmtId="0" fontId="0" fillId="9" borderId="15" xfId="0" applyFill="1" applyBorder="1" applyProtection="1"/>
    <xf numFmtId="0" fontId="0" fillId="9" borderId="11" xfId="0" applyFill="1" applyBorder="1"/>
    <xf numFmtId="0" fontId="0" fillId="9" borderId="1" xfId="0" applyFill="1" applyBorder="1"/>
    <xf numFmtId="164" fontId="0" fillId="9" borderId="15" xfId="0" applyNumberFormat="1" applyFill="1" applyBorder="1" applyProtection="1"/>
    <xf numFmtId="164" fontId="0" fillId="9" borderId="11" xfId="0" applyNumberFormat="1" applyFill="1" applyBorder="1"/>
    <xf numFmtId="164" fontId="0" fillId="9" borderId="1" xfId="0" applyNumberFormat="1" applyFill="1" applyBorder="1"/>
    <xf numFmtId="0" fontId="0" fillId="9" borderId="1" xfId="0" applyFill="1" applyBorder="1" applyAlignment="1" applyProtection="1">
      <alignment horizontal="center" vertical="center"/>
      <protection locked="0"/>
    </xf>
    <xf numFmtId="0" fontId="0" fillId="9" borderId="7" xfId="0" applyFill="1" applyBorder="1" applyAlignment="1">
      <alignment horizontal="left" vertical="top" wrapText="1"/>
    </xf>
    <xf numFmtId="0" fontId="0" fillId="9" borderId="3" xfId="0" applyFill="1" applyBorder="1" applyAlignment="1">
      <alignment wrapText="1"/>
    </xf>
    <xf numFmtId="0" fontId="2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0" fontId="0" fillId="9" borderId="0" xfId="0" applyFill="1" applyBorder="1" applyAlignment="1">
      <alignment horizontal="left"/>
    </xf>
    <xf numFmtId="164" fontId="1" fillId="0" borderId="0" xfId="0" applyNumberFormat="1" applyFont="1" applyFill="1" applyBorder="1"/>
    <xf numFmtId="164" fontId="0" fillId="0" borderId="0" xfId="0" applyNumberFormat="1" applyFill="1" applyBorder="1"/>
    <xf numFmtId="0" fontId="8" fillId="9" borderId="12" xfId="0" applyFont="1" applyFill="1" applyBorder="1"/>
    <xf numFmtId="0" fontId="8" fillId="9" borderId="16" xfId="0" applyFont="1" applyFill="1" applyBorder="1"/>
    <xf numFmtId="0" fontId="8" fillId="9" borderId="17" xfId="0" applyFont="1" applyFill="1" applyBorder="1"/>
    <xf numFmtId="0" fontId="1" fillId="9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Fill="1" applyBorder="1" applyAlignment="1" applyProtection="1"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protection locked="0"/>
    </xf>
    <xf numFmtId="0" fontId="1" fillId="9" borderId="1" xfId="0" applyFont="1" applyFill="1" applyBorder="1"/>
    <xf numFmtId="164" fontId="1" fillId="9" borderId="1" xfId="0" applyNumberFormat="1" applyFont="1" applyFill="1" applyBorder="1" applyAlignment="1"/>
    <xf numFmtId="0" fontId="0" fillId="9" borderId="0" xfId="0" applyFill="1"/>
    <xf numFmtId="165" fontId="0" fillId="0" borderId="0" xfId="0" applyNumberFormat="1"/>
    <xf numFmtId="164" fontId="1" fillId="9" borderId="1" xfId="0" applyNumberFormat="1" applyFont="1" applyFill="1" applyBorder="1" applyAlignment="1">
      <alignment vertical="center"/>
    </xf>
    <xf numFmtId="0" fontId="1" fillId="9" borderId="1" xfId="0" applyFont="1" applyFill="1" applyBorder="1" applyAlignment="1">
      <alignment horizontal="center" vertical="center"/>
    </xf>
    <xf numFmtId="165" fontId="1" fillId="9" borderId="1" xfId="0" applyNumberFormat="1" applyFont="1" applyFill="1" applyBorder="1" applyAlignment="1">
      <alignment vertical="center"/>
    </xf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Protection="1"/>
    <xf numFmtId="0" fontId="1" fillId="9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Fill="1" applyBorder="1"/>
    <xf numFmtId="164" fontId="1" fillId="9" borderId="1" xfId="0" applyNumberFormat="1" applyFont="1" applyFill="1" applyBorder="1" applyProtection="1"/>
    <xf numFmtId="0" fontId="1" fillId="9" borderId="3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wrapText="1"/>
    </xf>
    <xf numFmtId="0" fontId="8" fillId="9" borderId="18" xfId="0" applyFont="1" applyFill="1" applyBorder="1" applyAlignment="1">
      <alignment wrapText="1"/>
    </xf>
    <xf numFmtId="0" fontId="8" fillId="9" borderId="2" xfId="0" applyFont="1" applyFill="1" applyBorder="1" applyAlignment="1">
      <alignment wrapText="1"/>
    </xf>
    <xf numFmtId="0" fontId="8" fillId="9" borderId="8" xfId="0" applyFont="1" applyFill="1" applyBorder="1" applyAlignment="1">
      <alignment wrapText="1"/>
    </xf>
    <xf numFmtId="164" fontId="1" fillId="9" borderId="1" xfId="0" applyNumberFormat="1" applyFont="1" applyFill="1" applyBorder="1" applyAlignment="1" applyProtection="1">
      <alignment vertic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/>
    <xf numFmtId="0" fontId="7" fillId="9" borderId="1" xfId="0" applyFont="1" applyFill="1" applyBorder="1" applyAlignment="1" applyProtection="1">
      <alignment vertical="center"/>
      <protection locked="0"/>
    </xf>
    <xf numFmtId="0" fontId="0" fillId="9" borderId="1" xfId="0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164" fontId="0" fillId="9" borderId="1" xfId="0" applyNumberForma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0" fillId="9" borderId="12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1" fillId="0" borderId="1" xfId="0" applyFont="1" applyBorder="1"/>
    <xf numFmtId="10" fontId="1" fillId="9" borderId="1" xfId="1" applyNumberFormat="1" applyFont="1" applyFill="1" applyBorder="1" applyAlignment="1">
      <alignment horizontal="center"/>
    </xf>
    <xf numFmtId="0" fontId="0" fillId="0" borderId="1" xfId="0" applyFont="1" applyFill="1" applyBorder="1" applyProtection="1">
      <protection locked="0"/>
    </xf>
    <xf numFmtId="10" fontId="9" fillId="9" borderId="1" xfId="1" applyNumberFormat="1" applyFont="1" applyFill="1" applyBorder="1" applyAlignment="1">
      <alignment horizontal="center"/>
    </xf>
    <xf numFmtId="0" fontId="0" fillId="0" borderId="3" xfId="0" applyFont="1" applyFill="1" applyBorder="1" applyProtection="1">
      <protection locked="0"/>
    </xf>
    <xf numFmtId="0" fontId="0" fillId="0" borderId="1" xfId="0" applyFont="1" applyFill="1" applyBorder="1"/>
    <xf numFmtId="0" fontId="0" fillId="0" borderId="0" xfId="0" applyFill="1" applyBorder="1"/>
    <xf numFmtId="0" fontId="0" fillId="9" borderId="1" xfId="0" applyFont="1" applyFill="1" applyBorder="1"/>
    <xf numFmtId="164" fontId="0" fillId="0" borderId="1" xfId="0" applyNumberFormat="1" applyFont="1" applyFill="1" applyBorder="1" applyProtection="1">
      <protection locked="0"/>
    </xf>
    <xf numFmtId="164" fontId="1" fillId="9" borderId="1" xfId="0" applyNumberFormat="1" applyFont="1" applyFill="1" applyBorder="1" applyAlignment="1">
      <alignment horizontal="center" vertical="center"/>
    </xf>
    <xf numFmtId="167" fontId="1" fillId="0" borderId="0" xfId="0" applyNumberFormat="1" applyFont="1" applyFill="1" applyBorder="1"/>
    <xf numFmtId="10" fontId="1" fillId="0" borderId="0" xfId="1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 applyProtection="1">
      <alignment horizontal="right"/>
      <protection locked="0"/>
    </xf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right"/>
    </xf>
    <xf numFmtId="164" fontId="1" fillId="9" borderId="1" xfId="0" applyNumberFormat="1" applyFont="1" applyFill="1" applyBorder="1" applyAlignment="1">
      <alignment horizontal="right" vertical="center"/>
    </xf>
    <xf numFmtId="164" fontId="1" fillId="9" borderId="1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  <protection locked="0"/>
    </xf>
    <xf numFmtId="164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/>
    <xf numFmtId="164" fontId="0" fillId="9" borderId="1" xfId="0" applyNumberFormat="1" applyFont="1" applyFill="1" applyBorder="1" applyAlignment="1">
      <alignment horizontal="right"/>
    </xf>
    <xf numFmtId="164" fontId="0" fillId="0" borderId="1" xfId="0" applyNumberFormat="1" applyFont="1" applyBorder="1" applyAlignment="1" applyProtection="1">
      <alignment horizontal="right"/>
      <protection locked="0"/>
    </xf>
    <xf numFmtId="0" fontId="0" fillId="9" borderId="13" xfId="0" applyFill="1" applyBorder="1"/>
    <xf numFmtId="0" fontId="1" fillId="9" borderId="13" xfId="0" applyFont="1" applyFill="1" applyBorder="1" applyAlignment="1">
      <alignment horizontal="center"/>
    </xf>
    <xf numFmtId="0" fontId="1" fillId="3" borderId="1" xfId="0" applyFont="1" applyFill="1" applyBorder="1"/>
    <xf numFmtId="164" fontId="0" fillId="9" borderId="6" xfId="0" applyNumberFormat="1" applyFill="1" applyBorder="1"/>
    <xf numFmtId="167" fontId="1" fillId="9" borderId="6" xfId="0" applyNumberFormat="1" applyFont="1" applyFill="1" applyBorder="1"/>
    <xf numFmtId="164" fontId="1" fillId="0" borderId="0" xfId="0" applyNumberFormat="1" applyFont="1" applyFill="1" applyBorder="1" applyAlignment="1">
      <alignment horizontal="right"/>
    </xf>
    <xf numFmtId="164" fontId="0" fillId="9" borderId="0" xfId="0" applyNumberFormat="1" applyFill="1" applyBorder="1"/>
    <xf numFmtId="167" fontId="1" fillId="9" borderId="0" xfId="0" applyNumberFormat="1" applyFont="1" applyFill="1" applyBorder="1"/>
    <xf numFmtId="0" fontId="0" fillId="0" borderId="1" xfId="0" applyFont="1" applyFill="1" applyBorder="1" applyAlignment="1">
      <alignment horizontal="left"/>
    </xf>
    <xf numFmtId="0" fontId="0" fillId="0" borderId="16" xfId="0" quotePrefix="1" applyFont="1" applyFill="1" applyBorder="1"/>
    <xf numFmtId="167" fontId="0" fillId="0" borderId="16" xfId="0" applyNumberFormat="1" applyBorder="1"/>
    <xf numFmtId="0" fontId="0" fillId="0" borderId="0" xfId="0" quotePrefix="1" applyFont="1" applyFill="1" applyBorder="1"/>
    <xf numFmtId="167" fontId="0" fillId="0" borderId="0" xfId="0" applyNumberFormat="1" applyBorder="1"/>
    <xf numFmtId="0" fontId="1" fillId="0" borderId="16" xfId="0" applyFont="1" applyFill="1" applyBorder="1"/>
    <xf numFmtId="164" fontId="1" fillId="0" borderId="16" xfId="0" applyNumberFormat="1" applyFont="1" applyFill="1" applyBorder="1"/>
    <xf numFmtId="0" fontId="1" fillId="9" borderId="1" xfId="0" applyFont="1" applyFill="1" applyBorder="1" applyAlignment="1"/>
    <xf numFmtId="10" fontId="1" fillId="9" borderId="1" xfId="1" applyNumberFormat="1" applyFont="1" applyFill="1" applyBorder="1" applyAlignment="1" applyProtection="1">
      <alignment horizontal="right"/>
    </xf>
    <xf numFmtId="164" fontId="1" fillId="9" borderId="1" xfId="1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>
      <alignment horizontal="center"/>
    </xf>
    <xf numFmtId="164" fontId="1" fillId="0" borderId="0" xfId="1" applyNumberFormat="1" applyFont="1" applyFill="1" applyBorder="1" applyAlignment="1" applyProtection="1">
      <alignment horizontal="right"/>
    </xf>
    <xf numFmtId="0" fontId="1" fillId="0" borderId="1" xfId="0" quotePrefix="1" applyFont="1" applyBorder="1" applyAlignment="1">
      <alignment horizontal="center"/>
    </xf>
    <xf numFmtId="0" fontId="1" fillId="9" borderId="14" xfId="0" applyFont="1" applyFill="1" applyBorder="1" applyAlignment="1">
      <alignment horizontal="left" vertical="center"/>
    </xf>
    <xf numFmtId="0" fontId="0" fillId="0" borderId="0" xfId="0" quotePrefix="1"/>
    <xf numFmtId="0" fontId="0" fillId="0" borderId="0" xfId="0" quotePrefix="1" applyFill="1" applyBorder="1"/>
    <xf numFmtId="0" fontId="1" fillId="0" borderId="0" xfId="0" applyFont="1"/>
    <xf numFmtId="0" fontId="1" fillId="9" borderId="1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165" fontId="0" fillId="9" borderId="1" xfId="0" applyNumberFormat="1" applyFill="1" applyBorder="1"/>
    <xf numFmtId="0" fontId="1" fillId="0" borderId="0" xfId="0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4" fontId="0" fillId="0" borderId="9" xfId="0" applyNumberFormat="1" applyBorder="1" applyProtection="1">
      <protection locked="0"/>
    </xf>
    <xf numFmtId="0" fontId="1" fillId="9" borderId="19" xfId="0" applyFont="1" applyFill="1" applyBorder="1" applyAlignment="1">
      <alignment horizontal="center" vertical="center"/>
    </xf>
    <xf numFmtId="164" fontId="0" fillId="9" borderId="19" xfId="0" applyNumberFormat="1" applyFill="1" applyBorder="1"/>
    <xf numFmtId="165" fontId="0" fillId="0" borderId="9" xfId="0" applyNumberFormat="1" applyBorder="1" applyProtection="1">
      <protection locked="0"/>
    </xf>
    <xf numFmtId="165" fontId="0" fillId="9" borderId="19" xfId="0" applyNumberFormat="1" applyFill="1" applyBorder="1"/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 applyProtection="1">
      <alignment horizontal="center" vertical="center"/>
    </xf>
    <xf numFmtId="0" fontId="0" fillId="9" borderId="1" xfId="0" applyFill="1" applyBorder="1" applyAlignment="1">
      <alignment horizontal="center" vertical="center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9" borderId="1" xfId="0" applyFill="1" applyBorder="1" applyAlignment="1" applyProtection="1">
      <alignment vertical="center"/>
    </xf>
    <xf numFmtId="0" fontId="1" fillId="9" borderId="6" xfId="0" applyFont="1" applyFill="1" applyBorder="1" applyAlignment="1" applyProtection="1">
      <alignment vertical="center"/>
    </xf>
    <xf numFmtId="0" fontId="1" fillId="9" borderId="6" xfId="0" applyFont="1" applyFill="1" applyBorder="1" applyAlignment="1" applyProtection="1">
      <alignment horizontal="center" vertical="center"/>
    </xf>
    <xf numFmtId="0" fontId="0" fillId="9" borderId="1" xfId="0" applyFill="1" applyBorder="1" applyAlignment="1" applyProtection="1">
      <alignment horizontal="center" vertical="center"/>
    </xf>
    <xf numFmtId="164" fontId="0" fillId="9" borderId="1" xfId="0" applyNumberFormat="1" applyFill="1" applyBorder="1" applyAlignment="1" applyProtection="1">
      <alignment vertical="center"/>
    </xf>
    <xf numFmtId="0" fontId="0" fillId="9" borderId="1" xfId="0" applyFont="1" applyFill="1" applyBorder="1" applyAlignment="1" applyProtection="1">
      <alignment horizontal="center" vertical="center"/>
    </xf>
    <xf numFmtId="0" fontId="0" fillId="9" borderId="1" xfId="0" applyFont="1" applyFill="1" applyBorder="1" applyAlignment="1" applyProtection="1">
      <alignment horizontal="left" vertical="center"/>
    </xf>
    <xf numFmtId="0" fontId="0" fillId="9" borderId="1" xfId="0" applyFont="1" applyFill="1" applyBorder="1" applyAlignment="1" applyProtection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Fill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164" fontId="1" fillId="9" borderId="1" xfId="0" applyNumberFormat="1" applyFont="1" applyFill="1" applyBorder="1" applyAlignment="1" applyProtection="1">
      <alignment horizontal="right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4" fontId="0" fillId="9" borderId="1" xfId="0" applyNumberFormat="1" applyFill="1" applyBorder="1" applyAlignment="1">
      <alignment vertical="center"/>
    </xf>
    <xf numFmtId="164" fontId="0" fillId="0" borderId="1" xfId="0" applyNumberFormat="1" applyBorder="1" applyAlignment="1" applyProtection="1">
      <alignment horizontal="center"/>
      <protection locked="0"/>
    </xf>
    <xf numFmtId="0" fontId="1" fillId="9" borderId="1" xfId="0" applyFont="1" applyFill="1" applyBorder="1" applyAlignment="1" applyProtection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3" fillId="0" borderId="0" xfId="0" applyFont="1"/>
    <xf numFmtId="10" fontId="9" fillId="9" borderId="1" xfId="1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0" fillId="0" borderId="9" xfId="0" applyNumberFormat="1" applyFont="1" applyFill="1" applyBorder="1" applyAlignment="1" applyProtection="1">
      <alignment horizontal="right" vertical="center"/>
      <protection locked="0"/>
    </xf>
    <xf numFmtId="164" fontId="0" fillId="0" borderId="6" xfId="0" applyNumberFormat="1" applyFont="1" applyFill="1" applyBorder="1" applyAlignment="1" applyProtection="1">
      <alignment horizontal="right" vertical="center"/>
      <protection locked="0"/>
    </xf>
    <xf numFmtId="10" fontId="1" fillId="9" borderId="1" xfId="1" applyNumberFormat="1" applyFont="1" applyFill="1" applyBorder="1" applyAlignment="1">
      <alignment horizontal="right" vertical="center"/>
    </xf>
    <xf numFmtId="0" fontId="1" fillId="9" borderId="1" xfId="0" applyFont="1" applyFill="1" applyBorder="1" applyAlignment="1">
      <alignment horizontal="left"/>
    </xf>
    <xf numFmtId="0" fontId="1" fillId="9" borderId="1" xfId="0" quotePrefix="1" applyFont="1" applyFill="1" applyBorder="1" applyAlignment="1">
      <alignment horizontal="center"/>
    </xf>
    <xf numFmtId="165" fontId="1" fillId="9" borderId="1" xfId="0" applyNumberFormat="1" applyFont="1" applyFill="1" applyBorder="1"/>
    <xf numFmtId="0" fontId="0" fillId="9" borderId="1" xfId="0" applyFont="1" applyFill="1" applyBorder="1" applyProtection="1"/>
    <xf numFmtId="164" fontId="0" fillId="9" borderId="1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/>
    </xf>
    <xf numFmtId="0" fontId="0" fillId="0" borderId="1" xfId="0" applyFont="1" applyBorder="1" applyProtection="1"/>
    <xf numFmtId="164" fontId="0" fillId="0" borderId="1" xfId="0" applyNumberFormat="1" applyFont="1" applyFill="1" applyBorder="1" applyAlignment="1" applyProtection="1">
      <alignment horizontal="right" vertical="center"/>
    </xf>
    <xf numFmtId="164" fontId="0" fillId="10" borderId="1" xfId="0" applyNumberFormat="1" applyFill="1" applyBorder="1" applyProtection="1">
      <protection locked="0"/>
    </xf>
    <xf numFmtId="0" fontId="0" fillId="10" borderId="0" xfId="0" applyFill="1"/>
    <xf numFmtId="0" fontId="8" fillId="9" borderId="14" xfId="0" applyFont="1" applyFill="1" applyBorder="1" applyAlignment="1">
      <alignment horizontal="left" wrapText="1"/>
    </xf>
    <xf numFmtId="0" fontId="8" fillId="9" borderId="0" xfId="0" applyFont="1" applyFill="1" applyBorder="1" applyAlignment="1">
      <alignment horizontal="left" wrapText="1"/>
    </xf>
    <xf numFmtId="0" fontId="8" fillId="9" borderId="5" xfId="0" applyFont="1" applyFill="1" applyBorder="1" applyAlignment="1">
      <alignment horizontal="left" vertical="top" wrapText="1"/>
    </xf>
    <xf numFmtId="0" fontId="8" fillId="9" borderId="2" xfId="0" applyFont="1" applyFill="1" applyBorder="1" applyAlignment="1">
      <alignment horizontal="left" vertical="top" wrapText="1"/>
    </xf>
    <xf numFmtId="0" fontId="1" fillId="9" borderId="13" xfId="0" applyFont="1" applyFill="1" applyBorder="1" applyAlignment="1" applyProtection="1">
      <alignment horizontal="center" vertical="center"/>
    </xf>
    <xf numFmtId="0" fontId="1" fillId="9" borderId="6" xfId="0" applyFont="1" applyFill="1" applyBorder="1" applyAlignment="1" applyProtection="1">
      <alignment horizontal="center" vertical="center"/>
    </xf>
    <xf numFmtId="0" fontId="6" fillId="9" borderId="1" xfId="0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 applyProtection="1">
      <alignment horizontal="left" vertical="center"/>
    </xf>
    <xf numFmtId="0" fontId="1" fillId="9" borderId="1" xfId="0" applyFont="1" applyFill="1" applyBorder="1" applyAlignment="1" applyProtection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horizontal="left" wrapText="1"/>
    </xf>
    <xf numFmtId="0" fontId="8" fillId="9" borderId="5" xfId="0" applyFont="1" applyFill="1" applyBorder="1" applyAlignment="1">
      <alignment wrapText="1"/>
    </xf>
    <xf numFmtId="0" fontId="8" fillId="9" borderId="2" xfId="0" applyFont="1" applyFill="1" applyBorder="1" applyAlignment="1">
      <alignment wrapText="1"/>
    </xf>
    <xf numFmtId="0" fontId="8" fillId="9" borderId="8" xfId="0" applyFont="1" applyFill="1" applyBorder="1" applyAlignment="1">
      <alignment wrapText="1"/>
    </xf>
    <xf numFmtId="0" fontId="12" fillId="5" borderId="0" xfId="0" applyFont="1" applyFill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wrapText="1"/>
    </xf>
    <xf numFmtId="0" fontId="8" fillId="9" borderId="2" xfId="0" applyFont="1" applyFill="1" applyBorder="1" applyAlignment="1">
      <alignment horizontal="left" wrapText="1"/>
    </xf>
    <xf numFmtId="0" fontId="8" fillId="9" borderId="8" xfId="0" applyFont="1" applyFill="1" applyBorder="1" applyAlignment="1">
      <alignment horizontal="left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9" borderId="5" xfId="0" applyFill="1" applyBorder="1" applyAlignment="1">
      <alignment horizontal="left" wrapText="1"/>
    </xf>
    <xf numFmtId="0" fontId="0" fillId="9" borderId="2" xfId="0" applyFill="1" applyBorder="1" applyAlignment="1">
      <alignment horizontal="left" wrapText="1"/>
    </xf>
    <xf numFmtId="0" fontId="0" fillId="9" borderId="8" xfId="0" applyFill="1" applyBorder="1" applyAlignment="1">
      <alignment horizontal="left" wrapText="1"/>
    </xf>
    <xf numFmtId="0" fontId="8" fillId="9" borderId="14" xfId="0" applyFont="1" applyFill="1" applyBorder="1" applyAlignment="1">
      <alignment wrapText="1"/>
    </xf>
    <xf numFmtId="0" fontId="8" fillId="9" borderId="0" xfId="0" applyFont="1" applyFill="1" applyBorder="1" applyAlignment="1">
      <alignment wrapText="1"/>
    </xf>
    <xf numFmtId="0" fontId="8" fillId="9" borderId="18" xfId="0" applyFont="1" applyFill="1" applyBorder="1" applyAlignment="1">
      <alignment wrapText="1"/>
    </xf>
    <xf numFmtId="0" fontId="8" fillId="9" borderId="14" xfId="0" applyFont="1" applyFill="1" applyBorder="1" applyAlignment="1">
      <alignment horizontal="left" vertical="top" wrapText="1"/>
    </xf>
    <xf numFmtId="0" fontId="8" fillId="9" borderId="0" xfId="0" applyFont="1" applyFill="1" applyBorder="1" applyAlignment="1">
      <alignment horizontal="left" vertical="top" wrapText="1"/>
    </xf>
    <xf numFmtId="0" fontId="8" fillId="9" borderId="18" xfId="0" applyFont="1" applyFill="1" applyBorder="1" applyAlignment="1">
      <alignment horizontal="left" vertical="top" wrapText="1"/>
    </xf>
    <xf numFmtId="0" fontId="8" fillId="9" borderId="8" xfId="0" applyFont="1" applyFill="1" applyBorder="1" applyAlignment="1">
      <alignment horizontal="left" vertical="top" wrapText="1"/>
    </xf>
    <xf numFmtId="0" fontId="1" fillId="9" borderId="3" xfId="0" applyFont="1" applyFill="1" applyBorder="1" applyAlignment="1" applyProtection="1">
      <alignment horizontal="center" vertical="center"/>
      <protection locked="0"/>
    </xf>
    <xf numFmtId="0" fontId="1" fillId="9" borderId="10" xfId="0" applyFont="1" applyFill="1" applyBorder="1" applyAlignment="1" applyProtection="1">
      <alignment horizontal="center" vertical="center"/>
      <protection locked="0"/>
    </xf>
    <xf numFmtId="0" fontId="1" fillId="9" borderId="9" xfId="0" applyFont="1" applyFill="1" applyBorder="1" applyAlignment="1" applyProtection="1">
      <alignment horizontal="center" vertical="center"/>
      <protection locked="0"/>
    </xf>
    <xf numFmtId="0" fontId="3" fillId="9" borderId="1" xfId="0" applyFont="1" applyFill="1" applyBorder="1" applyAlignment="1">
      <alignment horizontal="center" textRotation="255"/>
    </xf>
    <xf numFmtId="0" fontId="2" fillId="9" borderId="1" xfId="0" applyFont="1" applyFill="1" applyBorder="1" applyAlignment="1">
      <alignment horizontal="center" textRotation="255"/>
    </xf>
    <xf numFmtId="0" fontId="4" fillId="9" borderId="3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9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0" fillId="9" borderId="3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1" fillId="9" borderId="13" xfId="0" applyFont="1" applyFill="1" applyBorder="1" applyAlignment="1" applyProtection="1">
      <alignment horizontal="center" vertical="center" wrapText="1"/>
    </xf>
    <xf numFmtId="0" fontId="1" fillId="9" borderId="6" xfId="0" applyFont="1" applyFill="1" applyBorder="1" applyAlignment="1" applyProtection="1">
      <alignment horizontal="center" vertical="center" wrapText="1"/>
    </xf>
    <xf numFmtId="0" fontId="1" fillId="9" borderId="13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10" fontId="0" fillId="9" borderId="3" xfId="1" applyNumberFormat="1" applyFont="1" applyFill="1" applyBorder="1" applyAlignment="1">
      <alignment horizontal="center"/>
    </xf>
    <xf numFmtId="10" fontId="0" fillId="9" borderId="10" xfId="1" applyNumberFormat="1" applyFont="1" applyFill="1" applyBorder="1" applyAlignment="1">
      <alignment horizontal="center"/>
    </xf>
    <xf numFmtId="10" fontId="0" fillId="9" borderId="9" xfId="1" applyNumberFormat="1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1" fillId="0" borderId="16" xfId="0" applyFont="1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7" fillId="9" borderId="1" xfId="0" applyFont="1" applyFill="1" applyBorder="1" applyAlignment="1" applyProtection="1">
      <alignment horizontal="left" vertical="center"/>
      <protection locked="0"/>
    </xf>
    <xf numFmtId="0" fontId="6" fillId="9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9" borderId="1" xfId="0" applyFill="1" applyBorder="1" applyAlignment="1">
      <alignment horizontal="center" vertical="center"/>
    </xf>
    <xf numFmtId="0" fontId="0" fillId="9" borderId="14" xfId="0" applyFill="1" applyBorder="1" applyAlignment="1">
      <alignment horizontal="left" vertical="center"/>
    </xf>
    <xf numFmtId="0" fontId="0" fillId="9" borderId="0" xfId="0" applyFill="1" applyBorder="1" applyAlignment="1">
      <alignment horizontal="left" vertical="center"/>
    </xf>
    <xf numFmtId="0" fontId="0" fillId="9" borderId="18" xfId="0" applyFill="1" applyBorder="1" applyAlignment="1">
      <alignment horizontal="left" vertical="center"/>
    </xf>
    <xf numFmtId="0" fontId="0" fillId="9" borderId="5" xfId="0" applyFill="1" applyBorder="1" applyAlignment="1">
      <alignment horizontal="left" vertical="center"/>
    </xf>
    <xf numFmtId="0" fontId="0" fillId="9" borderId="2" xfId="0" applyFill="1" applyBorder="1" applyAlignment="1">
      <alignment horizontal="left" vertical="center"/>
    </xf>
    <xf numFmtId="0" fontId="0" fillId="9" borderId="8" xfId="0" applyFill="1" applyBorder="1" applyAlignment="1">
      <alignment horizontal="left" vertical="center"/>
    </xf>
    <xf numFmtId="0" fontId="1" fillId="9" borderId="12" xfId="0" applyFont="1" applyFill="1" applyBorder="1" applyAlignment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2">
    <cellStyle name="Normal" xfId="0" builtinId="0"/>
    <cellStyle name="Porcentagem" xfId="1" builtinId="5"/>
  </cellStyles>
  <dxfs count="2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workbookViewId="0">
      <selection activeCell="A2" sqref="A2:C2"/>
    </sheetView>
  </sheetViews>
  <sheetFormatPr defaultColWidth="15.7109375" defaultRowHeight="15" x14ac:dyDescent="0.25"/>
  <cols>
    <col min="1" max="1" width="15.5703125" style="171" bestFit="1" customWidth="1"/>
    <col min="2" max="2" width="41.42578125" style="171" bestFit="1" customWidth="1"/>
    <col min="3" max="3" width="15.7109375" style="171" customWidth="1"/>
    <col min="4" max="16384" width="15.7109375" style="171"/>
  </cols>
  <sheetData>
    <row r="1" spans="1:4" ht="31.5" customHeight="1" x14ac:dyDescent="0.25">
      <c r="A1" s="211" t="s">
        <v>33</v>
      </c>
      <c r="B1" s="211"/>
      <c r="C1" s="211"/>
    </row>
    <row r="2" spans="1:4" ht="18.75" customHeight="1" x14ac:dyDescent="0.25">
      <c r="A2" s="212" t="str">
        <f>+'BL-Orçamentário - QD 09'!A1</f>
        <v xml:space="preserve">ENTIDADE: COREN - </v>
      </c>
      <c r="B2" s="212"/>
      <c r="C2" s="212"/>
    </row>
    <row r="3" spans="1:4" hidden="1" x14ac:dyDescent="0.25">
      <c r="A3" s="172"/>
      <c r="B3" s="172"/>
      <c r="C3" s="172"/>
    </row>
    <row r="4" spans="1:4" ht="29.25" customHeight="1" x14ac:dyDescent="0.25">
      <c r="A4" s="211" t="s">
        <v>274</v>
      </c>
      <c r="B4" s="211"/>
      <c r="C4" s="211"/>
    </row>
    <row r="5" spans="1:4" x14ac:dyDescent="0.25">
      <c r="A5" s="209" t="s">
        <v>150</v>
      </c>
      <c r="B5" s="213" t="s">
        <v>3</v>
      </c>
      <c r="C5" s="209" t="s">
        <v>306</v>
      </c>
    </row>
    <row r="6" spans="1:4" x14ac:dyDescent="0.25">
      <c r="A6" s="210"/>
      <c r="B6" s="213"/>
      <c r="C6" s="210"/>
    </row>
    <row r="7" spans="1:4" x14ac:dyDescent="0.25">
      <c r="A7" s="173" t="s">
        <v>153</v>
      </c>
      <c r="B7" s="174" t="s">
        <v>286</v>
      </c>
      <c r="C7" s="173"/>
    </row>
    <row r="8" spans="1:4" x14ac:dyDescent="0.25">
      <c r="A8" s="175" t="s">
        <v>313</v>
      </c>
      <c r="B8" s="172" t="s">
        <v>19</v>
      </c>
      <c r="C8" s="170"/>
      <c r="D8" s="182" t="s">
        <v>328</v>
      </c>
    </row>
    <row r="9" spans="1:4" x14ac:dyDescent="0.25">
      <c r="A9" s="175" t="s">
        <v>314</v>
      </c>
      <c r="B9" s="172" t="s">
        <v>25</v>
      </c>
      <c r="C9" s="170"/>
    </row>
    <row r="10" spans="1:4" x14ac:dyDescent="0.25">
      <c r="A10" s="175" t="s">
        <v>316</v>
      </c>
      <c r="B10" s="172" t="s">
        <v>26</v>
      </c>
      <c r="C10" s="170"/>
    </row>
    <row r="11" spans="1:4" x14ac:dyDescent="0.25">
      <c r="A11" s="175" t="s">
        <v>315</v>
      </c>
      <c r="B11" s="172" t="s">
        <v>27</v>
      </c>
      <c r="C11" s="170"/>
    </row>
    <row r="12" spans="1:4" x14ac:dyDescent="0.25">
      <c r="A12" s="175" t="s">
        <v>153</v>
      </c>
      <c r="B12" s="168" t="s">
        <v>284</v>
      </c>
      <c r="C12" s="176">
        <f>+C13+C18</f>
        <v>0</v>
      </c>
    </row>
    <row r="13" spans="1:4" x14ac:dyDescent="0.25">
      <c r="A13" s="175" t="s">
        <v>282</v>
      </c>
      <c r="B13" s="168" t="s">
        <v>283</v>
      </c>
      <c r="C13" s="176">
        <f>+SUM(C14:C17)</f>
        <v>0</v>
      </c>
    </row>
    <row r="14" spans="1:4" x14ac:dyDescent="0.25">
      <c r="A14" s="175" t="s">
        <v>275</v>
      </c>
      <c r="B14" s="172" t="str">
        <f>+'BL-PATRIMONIAL - QD 13'!A6</f>
        <v>DISPONÍVEL (CAIXA / BANCOS)</v>
      </c>
      <c r="C14" s="170"/>
    </row>
    <row r="15" spans="1:4" x14ac:dyDescent="0.25">
      <c r="A15" s="175" t="s">
        <v>276</v>
      </c>
      <c r="B15" s="172" t="s">
        <v>277</v>
      </c>
      <c r="C15" s="170"/>
    </row>
    <row r="16" spans="1:4" x14ac:dyDescent="0.25">
      <c r="A16" s="175" t="s">
        <v>279</v>
      </c>
      <c r="B16" s="172" t="s">
        <v>278</v>
      </c>
      <c r="C16" s="170"/>
    </row>
    <row r="17" spans="1:3" x14ac:dyDescent="0.25">
      <c r="A17" s="175" t="s">
        <v>280</v>
      </c>
      <c r="B17" s="172" t="s">
        <v>281</v>
      </c>
      <c r="C17" s="170"/>
    </row>
    <row r="18" spans="1:3" x14ac:dyDescent="0.25">
      <c r="A18" s="168" t="s">
        <v>294</v>
      </c>
      <c r="B18" s="168" t="s">
        <v>118</v>
      </c>
      <c r="C18" s="176">
        <f>+SUM(C19:C25)</f>
        <v>0</v>
      </c>
    </row>
    <row r="19" spans="1:3" x14ac:dyDescent="0.25">
      <c r="A19" s="175" t="s">
        <v>296</v>
      </c>
      <c r="B19" s="172" t="str">
        <f>+'BL-PATRIMONIAL - QD 13'!A9</f>
        <v>BENS MÓVEIS</v>
      </c>
      <c r="C19" s="170"/>
    </row>
    <row r="20" spans="1:3" x14ac:dyDescent="0.25">
      <c r="A20" s="175" t="s">
        <v>295</v>
      </c>
      <c r="B20" s="172" t="str">
        <f>+'BL-PATRIMONIAL - QD 13'!A10</f>
        <v>BENS IMÓVEIS</v>
      </c>
      <c r="C20" s="170"/>
    </row>
    <row r="21" spans="1:3" x14ac:dyDescent="0.25">
      <c r="A21" s="175" t="s">
        <v>297</v>
      </c>
      <c r="B21" s="172" t="str">
        <f>+'BL-PATRIMONIAL - QD 13'!A11</f>
        <v>DÍVIDA ATIVA</v>
      </c>
      <c r="C21" s="170"/>
    </row>
    <row r="22" spans="1:3" x14ac:dyDescent="0.25">
      <c r="A22" s="175" t="s">
        <v>299</v>
      </c>
      <c r="B22" s="172" t="s">
        <v>300</v>
      </c>
      <c r="C22" s="170"/>
    </row>
    <row r="23" spans="1:3" x14ac:dyDescent="0.25">
      <c r="A23" s="175" t="s">
        <v>301</v>
      </c>
      <c r="B23" s="172" t="s">
        <v>302</v>
      </c>
      <c r="C23" s="170">
        <v>0</v>
      </c>
    </row>
    <row r="24" spans="1:3" x14ac:dyDescent="0.25">
      <c r="A24" s="175" t="s">
        <v>298</v>
      </c>
      <c r="B24" s="172" t="str">
        <f>+'BL-PATRIMONIAL - QD 13'!A14</f>
        <v>ALMOXARIFADO</v>
      </c>
      <c r="C24" s="170">
        <v>0</v>
      </c>
    </row>
    <row r="25" spans="1:3" x14ac:dyDescent="0.25">
      <c r="A25" s="175" t="s">
        <v>303</v>
      </c>
      <c r="B25" s="172" t="s">
        <v>308</v>
      </c>
      <c r="C25" s="170">
        <v>0</v>
      </c>
    </row>
    <row r="26" spans="1:3" x14ac:dyDescent="0.25">
      <c r="A26" s="168" t="s">
        <v>153</v>
      </c>
      <c r="B26" s="168" t="s">
        <v>285</v>
      </c>
      <c r="C26" s="176">
        <f>+C27+C34</f>
        <v>0</v>
      </c>
    </row>
    <row r="27" spans="1:3" x14ac:dyDescent="0.25">
      <c r="A27" s="168" t="s">
        <v>287</v>
      </c>
      <c r="B27" s="168" t="str">
        <f>+'BL-PATRIMONIAL - QD 13'!A20</f>
        <v>PASSIVO FINANCEIRO</v>
      </c>
      <c r="C27" s="176">
        <f>+SUM(C28:C34)</f>
        <v>0</v>
      </c>
    </row>
    <row r="28" spans="1:3" x14ac:dyDescent="0.25">
      <c r="A28" s="177" t="s">
        <v>288</v>
      </c>
      <c r="B28" s="178" t="s">
        <v>289</v>
      </c>
      <c r="C28" s="170"/>
    </row>
    <row r="29" spans="1:3" x14ac:dyDescent="0.25">
      <c r="A29" s="177" t="s">
        <v>290</v>
      </c>
      <c r="B29" s="178" t="s">
        <v>281</v>
      </c>
      <c r="C29" s="170">
        <v>0</v>
      </c>
    </row>
    <row r="30" spans="1:3" x14ac:dyDescent="0.25">
      <c r="A30" s="177" t="s">
        <v>291</v>
      </c>
      <c r="B30" s="178" t="s">
        <v>153</v>
      </c>
      <c r="C30" s="170">
        <v>0</v>
      </c>
    </row>
    <row r="31" spans="1:3" x14ac:dyDescent="0.25">
      <c r="A31" s="177" t="s">
        <v>292</v>
      </c>
      <c r="B31" s="178" t="s">
        <v>293</v>
      </c>
      <c r="C31" s="170">
        <v>0</v>
      </c>
    </row>
    <row r="32" spans="1:3" x14ac:dyDescent="0.25">
      <c r="A32" s="177" t="s">
        <v>311</v>
      </c>
      <c r="B32" s="179" t="str">
        <f>+'BL-PATRIMONIAL - QD 13'!A21</f>
        <v>DÍVIDA FUNDADA</v>
      </c>
      <c r="C32" s="170">
        <v>0</v>
      </c>
    </row>
    <row r="33" spans="1:4" x14ac:dyDescent="0.25">
      <c r="A33" s="177" t="s">
        <v>312</v>
      </c>
      <c r="B33" s="179" t="str">
        <f>+'BL-PATRIMONIAL - QD 13'!A22</f>
        <v>OUTROS PASSIVOS PERMANENTES</v>
      </c>
      <c r="C33" s="170">
        <v>0</v>
      </c>
    </row>
    <row r="34" spans="1:4" x14ac:dyDescent="0.25">
      <c r="A34" s="177" t="s">
        <v>305</v>
      </c>
      <c r="B34" s="179" t="str">
        <f>+'BL-PATRIMONIAL - QD 13'!A23</f>
        <v>PATRIMÔNIO LÍQUIDO  / VARIAÇÃO</v>
      </c>
      <c r="C34" s="170"/>
      <c r="D34" s="176">
        <f>+C34-'BL-PATRIMONIAL - QD 13'!C23</f>
        <v>0</v>
      </c>
    </row>
    <row r="36" spans="1:4" x14ac:dyDescent="0.25">
      <c r="A36" s="91" t="s">
        <v>318</v>
      </c>
      <c r="B36" s="69"/>
      <c r="C36" s="69"/>
      <c r="D36" s="69"/>
    </row>
    <row r="37" spans="1:4" x14ac:dyDescent="0.25">
      <c r="A37"/>
      <c r="B37"/>
      <c r="C37"/>
      <c r="D37"/>
    </row>
    <row r="38" spans="1:4" x14ac:dyDescent="0.25">
      <c r="A38" s="46" t="s">
        <v>58</v>
      </c>
      <c r="B38" s="47"/>
      <c r="C38" s="47"/>
      <c r="D38"/>
    </row>
    <row r="39" spans="1:4" ht="15" customHeight="1" x14ac:dyDescent="0.25">
      <c r="A39" s="205" t="s">
        <v>142</v>
      </c>
      <c r="B39" s="206"/>
      <c r="C39" s="206"/>
      <c r="D39"/>
    </row>
    <row r="40" spans="1:4" ht="33" customHeight="1" x14ac:dyDescent="0.25">
      <c r="A40" s="207" t="s">
        <v>143</v>
      </c>
      <c r="B40" s="208"/>
      <c r="C40" s="208"/>
      <c r="D40"/>
    </row>
  </sheetData>
  <sheetProtection password="C751" sheet="1" objects="1" scenarios="1" formatCells="0" formatColumns="0" formatRows="0"/>
  <customSheetViews>
    <customSheetView guid="{AD98DCF0-8B86-4C8D-99EB-A71B98AE4B66}" showPageBreaks="1" printArea="1" hiddenRows="1" topLeftCell="A13">
      <selection activeCell="E28" sqref="E28"/>
      <rowBreaks count="1" manualBreakCount="1">
        <brk id="40" max="16383" man="1"/>
      </rowBreaks>
      <pageMargins left="0.31496062992125984" right="0.31496062992125984" top="0.78740157480314965" bottom="0.78740157480314965" header="0.31496062992125984" footer="0.31496062992125984"/>
      <pageSetup paperSize="9" scale="69" orientation="landscape" r:id="rId1"/>
    </customSheetView>
  </customSheetViews>
  <mergeCells count="8">
    <mergeCell ref="A39:C39"/>
    <mergeCell ref="A40:C40"/>
    <mergeCell ref="C5:C6"/>
    <mergeCell ref="A1:C1"/>
    <mergeCell ref="A2:C2"/>
    <mergeCell ref="A4:C4"/>
    <mergeCell ref="A5:A6"/>
    <mergeCell ref="B5:B6"/>
  </mergeCells>
  <pageMargins left="0.31496062992125984" right="0.31496062992125984" top="0.78740157480314965" bottom="0.78740157480314965" header="0.31496062992125984" footer="0.31496062992125984"/>
  <pageSetup paperSize="9" scale="69" orientation="landscape" r:id="rId2"/>
  <rowBreaks count="1" manualBreakCount="1">
    <brk id="4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topLeftCell="B1" zoomScale="110" zoomScaleNormal="110" workbookViewId="0">
      <selection activeCell="C11" sqref="C11"/>
    </sheetView>
  </sheetViews>
  <sheetFormatPr defaultRowHeight="15" x14ac:dyDescent="0.25"/>
  <cols>
    <col min="1" max="1" width="8.5703125" customWidth="1"/>
    <col min="2" max="2" width="32.5703125" customWidth="1"/>
    <col min="3" max="3" width="15.42578125" customWidth="1"/>
    <col min="4" max="4" width="15.5703125" customWidth="1"/>
    <col min="7" max="7" width="8.5703125" customWidth="1"/>
    <col min="8" max="8" width="4.5703125" customWidth="1"/>
    <col min="10" max="10" width="17.85546875" bestFit="1" customWidth="1"/>
    <col min="11" max="11" width="22.28515625" bestFit="1" customWidth="1"/>
    <col min="13" max="13" width="22.7109375" bestFit="1" customWidth="1"/>
  </cols>
  <sheetData>
    <row r="1" spans="1:13" x14ac:dyDescent="0.25">
      <c r="A1" t="str">
        <f>+'BL-Orçamentário - QD 09'!A1</f>
        <v xml:space="preserve">ENTIDADE: COREN - </v>
      </c>
      <c r="C1" t="s">
        <v>333</v>
      </c>
      <c r="D1" s="31"/>
    </row>
    <row r="2" spans="1:13" x14ac:dyDescent="0.25">
      <c r="A2" t="str">
        <f>+'BL-Orçamentário - QD 09'!A2</f>
        <v>EXERCÍCIO : 20xx</v>
      </c>
      <c r="C2" t="s">
        <v>334</v>
      </c>
      <c r="D2" s="31"/>
    </row>
    <row r="3" spans="1:13" ht="15.75" x14ac:dyDescent="0.25">
      <c r="A3" s="243" t="s">
        <v>4</v>
      </c>
      <c r="B3" s="244"/>
      <c r="C3" s="244"/>
      <c r="D3" s="245"/>
      <c r="I3" s="238" t="s">
        <v>148</v>
      </c>
      <c r="J3" s="239"/>
      <c r="K3" s="239"/>
      <c r="L3" s="239"/>
      <c r="M3" s="240"/>
    </row>
    <row r="4" spans="1:13" x14ac:dyDescent="0.25">
      <c r="A4" s="59" t="s">
        <v>9</v>
      </c>
      <c r="B4" s="54" t="s">
        <v>3</v>
      </c>
      <c r="C4" s="63">
        <f>SUM('BL-Orçamentário - QD 09'!B3:C3)</f>
        <v>2012</v>
      </c>
      <c r="D4" s="63">
        <f>SUM('BL-Orçamentário - QD 09'!D3:E3)</f>
        <v>2011</v>
      </c>
      <c r="I4" s="74" t="s">
        <v>149</v>
      </c>
      <c r="J4" s="74" t="s">
        <v>150</v>
      </c>
      <c r="K4" s="74" t="s">
        <v>151</v>
      </c>
      <c r="L4" s="74" t="s">
        <v>149</v>
      </c>
      <c r="M4" s="74" t="s">
        <v>152</v>
      </c>
    </row>
    <row r="5" spans="1:13" ht="26.25" customHeight="1" x14ac:dyDescent="0.25">
      <c r="A5" s="241" t="s">
        <v>5</v>
      </c>
      <c r="B5" s="51" t="s">
        <v>1</v>
      </c>
      <c r="C5" s="10"/>
      <c r="D5" s="10"/>
      <c r="I5" s="75"/>
      <c r="J5" s="75"/>
      <c r="K5" s="76"/>
      <c r="L5" s="77"/>
      <c r="M5" s="78"/>
    </row>
    <row r="6" spans="1:13" ht="22.5" customHeight="1" thickBot="1" x14ac:dyDescent="0.3">
      <c r="A6" s="241"/>
      <c r="B6" s="64" t="s">
        <v>38</v>
      </c>
      <c r="C6" s="11"/>
      <c r="D6" s="11"/>
      <c r="I6" s="75"/>
      <c r="J6" s="75"/>
      <c r="K6" s="76"/>
      <c r="L6" s="77"/>
      <c r="M6" s="78"/>
    </row>
    <row r="7" spans="1:13" ht="27.75" customHeight="1" x14ac:dyDescent="0.25">
      <c r="A7" s="241"/>
      <c r="B7" s="51" t="s">
        <v>2</v>
      </c>
      <c r="C7" s="15"/>
      <c r="D7" s="15"/>
      <c r="I7" s="75"/>
      <c r="J7" s="75"/>
      <c r="K7" s="76"/>
      <c r="L7" s="77"/>
      <c r="M7" s="186"/>
    </row>
    <row r="8" spans="1:13" ht="26.25" customHeight="1" x14ac:dyDescent="0.25">
      <c r="A8" s="241"/>
      <c r="B8" s="65" t="s">
        <v>39</v>
      </c>
      <c r="C8" s="16"/>
      <c r="D8" s="16"/>
      <c r="I8" s="79"/>
      <c r="J8" s="79"/>
      <c r="K8" s="80">
        <f>+SUM(K5:K7)</f>
        <v>0</v>
      </c>
      <c r="L8" s="79"/>
      <c r="M8" s="80">
        <f>+SUM(M5:M7)</f>
        <v>0</v>
      </c>
    </row>
    <row r="9" spans="1:13" ht="25.5" customHeight="1" x14ac:dyDescent="0.25">
      <c r="A9" s="242" t="s">
        <v>8</v>
      </c>
      <c r="B9" s="59" t="s">
        <v>6</v>
      </c>
      <c r="C9" s="10"/>
      <c r="D9" s="10"/>
    </row>
    <row r="10" spans="1:13" ht="25.5" customHeight="1" x14ac:dyDescent="0.25">
      <c r="A10" s="242"/>
      <c r="B10" s="59" t="s">
        <v>7</v>
      </c>
      <c r="C10" s="10"/>
      <c r="D10" s="16"/>
      <c r="I10" s="68" t="s">
        <v>255</v>
      </c>
      <c r="J10" s="81"/>
    </row>
    <row r="11" spans="1:13" x14ac:dyDescent="0.25">
      <c r="A11" s="66" t="s">
        <v>10</v>
      </c>
      <c r="B11" s="59" t="s">
        <v>11</v>
      </c>
      <c r="C11" s="67">
        <f>+D11+C12-C13</f>
        <v>1922921.94</v>
      </c>
      <c r="D11" s="16">
        <v>1922921.94</v>
      </c>
      <c r="E11" t="s">
        <v>97</v>
      </c>
      <c r="G11" s="40">
        <f>IF(D11&lt;&gt;0,(C11-D11)/D11,0)</f>
        <v>0</v>
      </c>
    </row>
    <row r="12" spans="1:13" x14ac:dyDescent="0.25">
      <c r="A12" s="246" t="s">
        <v>35</v>
      </c>
      <c r="B12" s="59" t="s">
        <v>36</v>
      </c>
      <c r="C12" s="62">
        <f>+C5+C6+C9</f>
        <v>0</v>
      </c>
      <c r="D12" s="62">
        <f>+D5+D6+D9</f>
        <v>0</v>
      </c>
    </row>
    <row r="13" spans="1:13" x14ac:dyDescent="0.25">
      <c r="A13" s="246"/>
      <c r="B13" s="59" t="s">
        <v>37</v>
      </c>
      <c r="C13" s="62">
        <f>+C7+C8+C10</f>
        <v>0</v>
      </c>
      <c r="D13" s="62">
        <f>+D7+D8+D10</f>
        <v>0</v>
      </c>
    </row>
    <row r="14" spans="1:13" ht="16.5" customHeight="1" x14ac:dyDescent="0.25">
      <c r="A14" s="247" t="s">
        <v>40</v>
      </c>
      <c r="B14" s="248"/>
      <c r="C14" s="67">
        <f>+C12-C13</f>
        <v>0</v>
      </c>
      <c r="D14" s="62">
        <f>+D12-D13</f>
        <v>0</v>
      </c>
    </row>
    <row r="16" spans="1:13" x14ac:dyDescent="0.25">
      <c r="A16" s="68" t="s">
        <v>144</v>
      </c>
      <c r="B16" s="52" t="s">
        <v>254</v>
      </c>
      <c r="C16" s="69"/>
      <c r="D16" s="70"/>
    </row>
    <row r="17" spans="1:4" ht="49.5" customHeight="1" x14ac:dyDescent="0.25"/>
    <row r="18" spans="1:4" ht="18" customHeight="1" x14ac:dyDescent="0.25">
      <c r="A18" s="71" t="s">
        <v>58</v>
      </c>
      <c r="B18" s="72"/>
      <c r="C18" s="72"/>
      <c r="D18" s="73"/>
    </row>
    <row r="19" spans="1:4" x14ac:dyDescent="0.25">
      <c r="A19" s="205" t="s">
        <v>145</v>
      </c>
      <c r="B19" s="206"/>
      <c r="C19" s="206"/>
      <c r="D19" s="216"/>
    </row>
    <row r="20" spans="1:4" ht="30" customHeight="1" x14ac:dyDescent="0.25">
      <c r="A20" s="231" t="s">
        <v>143</v>
      </c>
      <c r="B20" s="232"/>
      <c r="C20" s="232"/>
      <c r="D20" s="233"/>
    </row>
    <row r="21" spans="1:4" ht="40.5" customHeight="1" x14ac:dyDescent="0.25">
      <c r="A21" s="234" t="s">
        <v>146</v>
      </c>
      <c r="B21" s="235"/>
      <c r="C21" s="235"/>
      <c r="D21" s="236"/>
    </row>
    <row r="22" spans="1:4" ht="42.75" customHeight="1" x14ac:dyDescent="0.25">
      <c r="A22" s="207" t="s">
        <v>147</v>
      </c>
      <c r="B22" s="208"/>
      <c r="C22" s="208"/>
      <c r="D22" s="237"/>
    </row>
  </sheetData>
  <sheetProtection password="C751" sheet="1" objects="1" scenarios="1" formatCells="0" formatColumns="0" formatRows="0"/>
  <customSheetViews>
    <customSheetView guid="{AD98DCF0-8B86-4C8D-99EB-A71B98AE4B66}" scale="110" topLeftCell="B1">
      <selection activeCell="K12" sqref="K12"/>
      <pageMargins left="0.51181102362204722" right="0.51181102362204722" top="0.78740157480314965" bottom="0.78740157480314965" header="0.31496062992125984" footer="0.31496062992125984"/>
      <pageSetup paperSize="9" scale="70" orientation="landscape" r:id="rId1"/>
    </customSheetView>
  </customSheetViews>
  <mergeCells count="10">
    <mergeCell ref="A19:D19"/>
    <mergeCell ref="A20:D20"/>
    <mergeCell ref="A21:D21"/>
    <mergeCell ref="A22:D22"/>
    <mergeCell ref="I3:M3"/>
    <mergeCell ref="A5:A8"/>
    <mergeCell ref="A9:A10"/>
    <mergeCell ref="A3:D3"/>
    <mergeCell ref="A12:A13"/>
    <mergeCell ref="A14:B14"/>
  </mergeCells>
  <conditionalFormatting sqref="C11">
    <cfRule type="cellIs" dxfId="18" priority="7" operator="lessThan">
      <formula>0</formula>
    </cfRule>
    <cfRule type="cellIs" dxfId="17" priority="8" operator="greaterThan">
      <formula>0</formula>
    </cfRule>
    <cfRule type="cellIs" dxfId="16" priority="9" operator="greaterThan">
      <formula>0</formula>
    </cfRule>
    <cfRule type="expression" priority="10">
      <formula>"se($C$9&gt;=0"</formula>
    </cfRule>
  </conditionalFormatting>
  <conditionalFormatting sqref="C14">
    <cfRule type="cellIs" dxfId="15" priority="5" operator="lessThan">
      <formula>0</formula>
    </cfRule>
    <cfRule type="cellIs" dxfId="14" priority="6" operator="greaterThan">
      <formula>0</formula>
    </cfRule>
  </conditionalFormatting>
  <conditionalFormatting sqref="C16">
    <cfRule type="cellIs" dxfId="13" priority="1" operator="lessThan">
      <formula>0</formula>
    </cfRule>
    <cfRule type="cellIs" dxfId="12" priority="2" operator="greaterThan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5"/>
  <sheetViews>
    <sheetView zoomScale="106" zoomScaleNormal="106" workbookViewId="0">
      <selection activeCell="I13" sqref="I13:I15"/>
    </sheetView>
  </sheetViews>
  <sheetFormatPr defaultRowHeight="15" x14ac:dyDescent="0.25"/>
  <cols>
    <col min="1" max="1" width="27.140625" bestFit="1" customWidth="1"/>
    <col min="2" max="2" width="28.28515625" customWidth="1"/>
    <col min="3" max="3" width="13.7109375" bestFit="1" customWidth="1"/>
    <col min="4" max="4" width="14.28515625" customWidth="1"/>
    <col min="5" max="5" width="15.28515625" customWidth="1"/>
    <col min="6" max="6" width="9" bestFit="1" customWidth="1"/>
    <col min="7" max="7" width="7.7109375" bestFit="1" customWidth="1"/>
    <col min="8" max="8" width="21.7109375" customWidth="1"/>
    <col min="9" max="9" width="13.7109375" bestFit="1" customWidth="1"/>
    <col min="10" max="10" width="12.140625" bestFit="1" customWidth="1"/>
    <col min="11" max="11" width="12.7109375" bestFit="1" customWidth="1"/>
    <col min="12" max="12" width="11.85546875" bestFit="1" customWidth="1"/>
    <col min="14" max="14" width="34.85546875" bestFit="1" customWidth="1"/>
  </cols>
  <sheetData>
    <row r="1" spans="2:15" ht="24" customHeight="1" x14ac:dyDescent="0.25">
      <c r="B1" s="215" t="s">
        <v>111</v>
      </c>
      <c r="C1" s="215"/>
      <c r="D1" s="215"/>
      <c r="E1" s="215"/>
      <c r="F1" s="215"/>
      <c r="G1" s="215"/>
      <c r="H1" s="215"/>
      <c r="I1" s="215"/>
      <c r="J1" s="215"/>
    </row>
    <row r="2" spans="2:15" ht="24" customHeight="1" x14ac:dyDescent="0.25">
      <c r="B2" s="249" t="s">
        <v>114</v>
      </c>
      <c r="C2" s="157" t="s">
        <v>22</v>
      </c>
      <c r="D2" s="221" t="s">
        <v>21</v>
      </c>
      <c r="E2" s="222"/>
      <c r="F2" s="221" t="s">
        <v>272</v>
      </c>
      <c r="G2" s="222"/>
      <c r="H2" s="163" t="s">
        <v>273</v>
      </c>
      <c r="I2" s="158" t="s">
        <v>22</v>
      </c>
      <c r="J2" s="251" t="s">
        <v>104</v>
      </c>
    </row>
    <row r="3" spans="2:15" ht="24" customHeight="1" x14ac:dyDescent="0.25">
      <c r="B3" s="250"/>
      <c r="C3" s="84" t="s">
        <v>98</v>
      </c>
      <c r="D3" s="84" t="s">
        <v>99</v>
      </c>
      <c r="E3" s="84" t="s">
        <v>100</v>
      </c>
      <c r="F3" s="84" t="s">
        <v>101</v>
      </c>
      <c r="G3" s="84" t="s">
        <v>102</v>
      </c>
      <c r="H3" s="163" t="s">
        <v>260</v>
      </c>
      <c r="I3" s="158" t="s">
        <v>103</v>
      </c>
      <c r="J3" s="252"/>
      <c r="N3" s="153" t="s">
        <v>271</v>
      </c>
    </row>
    <row r="4" spans="2:15" x14ac:dyDescent="0.25">
      <c r="B4" s="87" t="s">
        <v>336</v>
      </c>
      <c r="C4" s="10"/>
      <c r="D4" s="10"/>
      <c r="E4" s="10"/>
      <c r="F4" s="10">
        <v>0</v>
      </c>
      <c r="G4" s="10">
        <v>0</v>
      </c>
      <c r="H4" s="164">
        <f>+C4+E4+F4-D4-G4</f>
        <v>0</v>
      </c>
      <c r="I4" s="162"/>
      <c r="J4" s="62">
        <f t="shared" ref="J4" si="0">+I4-H4</f>
        <v>0</v>
      </c>
      <c r="N4" s="154" t="s">
        <v>261</v>
      </c>
      <c r="O4">
        <v>1000</v>
      </c>
    </row>
    <row r="5" spans="2:15" x14ac:dyDescent="0.25">
      <c r="B5" s="87" t="s">
        <v>109</v>
      </c>
      <c r="C5" s="10"/>
      <c r="D5" s="10"/>
      <c r="E5" s="10"/>
      <c r="F5" s="10">
        <v>0</v>
      </c>
      <c r="G5" s="10">
        <v>0</v>
      </c>
      <c r="H5" s="164">
        <f t="shared" ref="H5:H8" si="1">+C5+E5+F5-D5-G5</f>
        <v>0</v>
      </c>
      <c r="I5" s="162"/>
      <c r="J5" s="62">
        <f>+I5-H5</f>
        <v>0</v>
      </c>
      <c r="N5" s="154" t="s">
        <v>262</v>
      </c>
      <c r="O5">
        <v>-100</v>
      </c>
    </row>
    <row r="6" spans="2:15" x14ac:dyDescent="0.25">
      <c r="B6" s="87" t="s">
        <v>337</v>
      </c>
      <c r="C6" s="10"/>
      <c r="D6" s="10"/>
      <c r="E6" s="10"/>
      <c r="F6" s="10">
        <v>0</v>
      </c>
      <c r="G6" s="10">
        <v>0</v>
      </c>
      <c r="H6" s="164">
        <f t="shared" si="1"/>
        <v>0</v>
      </c>
      <c r="I6" s="162"/>
      <c r="J6" s="62">
        <f t="shared" ref="J6:J8" si="2">+I6-H6</f>
        <v>0</v>
      </c>
      <c r="N6" s="154" t="s">
        <v>263</v>
      </c>
      <c r="O6">
        <v>200</v>
      </c>
    </row>
    <row r="7" spans="2:15" x14ac:dyDescent="0.25">
      <c r="B7" s="87" t="s">
        <v>110</v>
      </c>
      <c r="C7" s="10"/>
      <c r="D7" s="10"/>
      <c r="E7" s="10"/>
      <c r="F7" s="10">
        <v>0</v>
      </c>
      <c r="G7" s="10">
        <v>0</v>
      </c>
      <c r="H7" s="164">
        <f t="shared" si="1"/>
        <v>0</v>
      </c>
      <c r="I7" s="162"/>
      <c r="J7" s="62">
        <f t="shared" si="2"/>
        <v>0</v>
      </c>
      <c r="N7" s="154"/>
    </row>
    <row r="8" spans="2:15" x14ac:dyDescent="0.25">
      <c r="B8" s="87" t="s">
        <v>338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64">
        <f t="shared" si="1"/>
        <v>0</v>
      </c>
      <c r="I8" s="162">
        <v>0</v>
      </c>
      <c r="J8" s="62">
        <f t="shared" si="2"/>
        <v>0</v>
      </c>
      <c r="N8" s="154"/>
    </row>
    <row r="9" spans="2:15" ht="21" customHeight="1" x14ac:dyDescent="0.25">
      <c r="B9" s="89" t="s">
        <v>108</v>
      </c>
      <c r="C9" s="83">
        <f>+SUM(C4:C8)</f>
        <v>0</v>
      </c>
      <c r="D9" s="83">
        <f t="shared" ref="D9:J9" si="3">+SUM(D4:D8)</f>
        <v>0</v>
      </c>
      <c r="E9" s="83">
        <f t="shared" si="3"/>
        <v>0</v>
      </c>
      <c r="F9" s="83">
        <f t="shared" si="3"/>
        <v>0</v>
      </c>
      <c r="G9" s="83">
        <f t="shared" si="3"/>
        <v>0</v>
      </c>
      <c r="H9" s="83">
        <f t="shared" si="3"/>
        <v>0</v>
      </c>
      <c r="I9" s="83">
        <f t="shared" si="3"/>
        <v>0</v>
      </c>
      <c r="J9" s="83">
        <f t="shared" si="3"/>
        <v>0</v>
      </c>
      <c r="K9" s="17"/>
      <c r="N9" s="155" t="s">
        <v>264</v>
      </c>
      <c r="O9">
        <v>300</v>
      </c>
    </row>
    <row r="10" spans="2:15" ht="10.5" customHeight="1" x14ac:dyDescent="0.25">
      <c r="B10" s="160"/>
      <c r="C10" s="161"/>
      <c r="D10" s="161"/>
      <c r="E10" s="161"/>
      <c r="F10" s="161"/>
      <c r="G10" s="161"/>
      <c r="H10" s="161"/>
      <c r="I10" s="161"/>
      <c r="J10" s="161"/>
      <c r="K10" s="17"/>
      <c r="N10" s="155"/>
    </row>
    <row r="11" spans="2:15" ht="24.75" customHeight="1" x14ac:dyDescent="0.25">
      <c r="B11" s="213" t="s">
        <v>81</v>
      </c>
      <c r="C11" s="157" t="s">
        <v>22</v>
      </c>
      <c r="D11" s="215" t="s">
        <v>21</v>
      </c>
      <c r="E11" s="215"/>
      <c r="F11" s="215" t="s">
        <v>272</v>
      </c>
      <c r="G11" s="215"/>
      <c r="H11" s="163" t="s">
        <v>273</v>
      </c>
      <c r="I11" s="158" t="s">
        <v>22</v>
      </c>
      <c r="J11" s="215" t="s">
        <v>104</v>
      </c>
      <c r="N11" s="155" t="s">
        <v>265</v>
      </c>
      <c r="O11">
        <v>-100</v>
      </c>
    </row>
    <row r="12" spans="2:15" ht="21" customHeight="1" x14ac:dyDescent="0.25">
      <c r="B12" s="213"/>
      <c r="C12" s="157" t="s">
        <v>98</v>
      </c>
      <c r="D12" s="157" t="s">
        <v>99</v>
      </c>
      <c r="E12" s="157" t="s">
        <v>100</v>
      </c>
      <c r="F12" s="157" t="s">
        <v>101</v>
      </c>
      <c r="G12" s="157" t="s">
        <v>102</v>
      </c>
      <c r="H12" s="163" t="s">
        <v>259</v>
      </c>
      <c r="I12" s="158" t="s">
        <v>103</v>
      </c>
      <c r="J12" s="215"/>
      <c r="N12" s="91" t="s">
        <v>266</v>
      </c>
      <c r="O12" s="156">
        <f>+SUM(O4:O11)</f>
        <v>1300</v>
      </c>
    </row>
    <row r="13" spans="2:15" x14ac:dyDescent="0.25">
      <c r="B13" s="87" t="s">
        <v>105</v>
      </c>
      <c r="C13" s="42"/>
      <c r="D13" s="42"/>
      <c r="E13" s="42"/>
      <c r="F13" s="42">
        <v>3894.63</v>
      </c>
      <c r="G13" s="42">
        <v>0</v>
      </c>
      <c r="H13" s="166">
        <f>+C13+D13+G13-E13-F13</f>
        <v>-3894.63</v>
      </c>
      <c r="I13" s="165"/>
      <c r="J13" s="159">
        <f>+I13-H13</f>
        <v>3894.63</v>
      </c>
    </row>
    <row r="14" spans="2:15" x14ac:dyDescent="0.25">
      <c r="B14" s="87" t="s">
        <v>106</v>
      </c>
      <c r="C14" s="42"/>
      <c r="D14" s="42"/>
      <c r="E14" s="42"/>
      <c r="F14" s="42">
        <v>0</v>
      </c>
      <c r="G14" s="42">
        <v>0</v>
      </c>
      <c r="H14" s="166">
        <f t="shared" ref="H14:H18" si="4">+C14+D14+G14-E14-F14</f>
        <v>0</v>
      </c>
      <c r="I14" s="165"/>
      <c r="J14" s="159">
        <f t="shared" ref="J14:J18" si="5">+I14-H14</f>
        <v>0</v>
      </c>
      <c r="K14" s="17"/>
    </row>
    <row r="15" spans="2:15" x14ac:dyDescent="0.25">
      <c r="B15" s="87" t="s">
        <v>107</v>
      </c>
      <c r="C15" s="42"/>
      <c r="D15" s="42"/>
      <c r="E15" s="42"/>
      <c r="F15" s="42">
        <v>0</v>
      </c>
      <c r="G15" s="42">
        <v>0</v>
      </c>
      <c r="H15" s="166">
        <f t="shared" si="4"/>
        <v>0</v>
      </c>
      <c r="I15" s="165"/>
      <c r="J15" s="159">
        <f t="shared" si="5"/>
        <v>0</v>
      </c>
      <c r="L15" s="17"/>
      <c r="N15" s="153" t="s">
        <v>267</v>
      </c>
    </row>
    <row r="16" spans="2:15" x14ac:dyDescent="0.25">
      <c r="B16" s="87" t="s">
        <v>323</v>
      </c>
      <c r="C16" s="10"/>
      <c r="D16" s="10"/>
      <c r="E16" s="10"/>
      <c r="F16" s="42">
        <v>0</v>
      </c>
      <c r="G16" s="42">
        <v>0</v>
      </c>
      <c r="H16" s="166">
        <f t="shared" si="4"/>
        <v>0</v>
      </c>
      <c r="I16" s="162">
        <v>0</v>
      </c>
      <c r="J16" s="62">
        <f t="shared" si="5"/>
        <v>0</v>
      </c>
      <c r="L16" s="17"/>
      <c r="N16" s="154"/>
    </row>
    <row r="17" spans="2:15" x14ac:dyDescent="0.25">
      <c r="B17" s="87" t="s">
        <v>340</v>
      </c>
      <c r="C17" s="10"/>
      <c r="D17" s="10"/>
      <c r="E17" s="10"/>
      <c r="F17" s="42">
        <v>0</v>
      </c>
      <c r="G17" s="42">
        <v>0</v>
      </c>
      <c r="H17" s="166">
        <f t="shared" si="4"/>
        <v>0</v>
      </c>
      <c r="I17" s="162">
        <v>0</v>
      </c>
      <c r="J17" s="62">
        <f t="shared" si="5"/>
        <v>0</v>
      </c>
      <c r="L17" s="17"/>
      <c r="N17" s="154"/>
    </row>
    <row r="18" spans="2:15" x14ac:dyDescent="0.25">
      <c r="B18" s="87" t="s">
        <v>1</v>
      </c>
      <c r="C18" s="10"/>
      <c r="D18" s="10"/>
      <c r="E18" s="10"/>
      <c r="F18" s="42">
        <v>0</v>
      </c>
      <c r="G18" s="42">
        <v>0</v>
      </c>
      <c r="H18" s="166">
        <f t="shared" si="4"/>
        <v>0</v>
      </c>
      <c r="I18" s="162">
        <v>0</v>
      </c>
      <c r="J18" s="62">
        <f t="shared" si="5"/>
        <v>0</v>
      </c>
      <c r="L18" s="17"/>
      <c r="N18" s="154"/>
    </row>
    <row r="19" spans="2:15" ht="24" customHeight="1" x14ac:dyDescent="0.25">
      <c r="B19" s="89" t="s">
        <v>108</v>
      </c>
      <c r="C19" s="85">
        <f>+SUM(C13:C18)</f>
        <v>0</v>
      </c>
      <c r="D19" s="85">
        <f t="shared" ref="D19:I19" si="6">+SUM(D13:D18)</f>
        <v>0</v>
      </c>
      <c r="E19" s="85">
        <f t="shared" si="6"/>
        <v>0</v>
      </c>
      <c r="F19" s="85">
        <f t="shared" si="6"/>
        <v>3894.63</v>
      </c>
      <c r="G19" s="85">
        <f t="shared" si="6"/>
        <v>0</v>
      </c>
      <c r="H19" s="85">
        <f t="shared" si="6"/>
        <v>-3894.63</v>
      </c>
      <c r="I19" s="85">
        <f t="shared" si="6"/>
        <v>0</v>
      </c>
      <c r="J19" s="85">
        <f>+SUM(J13:J18)</f>
        <v>3894.63</v>
      </c>
      <c r="N19" s="154" t="s">
        <v>268</v>
      </c>
      <c r="O19">
        <v>-200</v>
      </c>
    </row>
    <row r="20" spans="2:15" x14ac:dyDescent="0.25">
      <c r="C20" t="s">
        <v>339</v>
      </c>
      <c r="D20" s="17">
        <f>+D19+D9</f>
        <v>0</v>
      </c>
      <c r="E20" s="17">
        <f>+E19+E9</f>
        <v>0</v>
      </c>
      <c r="N20" s="155" t="s">
        <v>269</v>
      </c>
      <c r="O20">
        <v>-100</v>
      </c>
    </row>
    <row r="21" spans="2:15" x14ac:dyDescent="0.25">
      <c r="B21" s="45" t="s">
        <v>155</v>
      </c>
      <c r="D21" s="82"/>
      <c r="E21" s="82"/>
      <c r="N21" s="155" t="s">
        <v>270</v>
      </c>
      <c r="O21">
        <v>50</v>
      </c>
    </row>
    <row r="22" spans="2:15" x14ac:dyDescent="0.25">
      <c r="D22" s="82"/>
      <c r="E22" s="82"/>
      <c r="N22" s="91" t="s">
        <v>266</v>
      </c>
      <c r="O22" s="156">
        <f>+SUM(O16:O21)</f>
        <v>-250</v>
      </c>
    </row>
    <row r="23" spans="2:15" x14ac:dyDescent="0.25">
      <c r="B23" s="46" t="s">
        <v>58</v>
      </c>
      <c r="C23" s="47"/>
      <c r="D23" s="47"/>
      <c r="E23" s="47"/>
      <c r="F23" s="48"/>
    </row>
    <row r="24" spans="2:15" x14ac:dyDescent="0.25">
      <c r="B24" s="49" t="s">
        <v>142</v>
      </c>
      <c r="C24" s="45"/>
      <c r="D24" s="45"/>
      <c r="E24" s="45"/>
      <c r="F24" s="50"/>
    </row>
    <row r="25" spans="2:15" ht="34.5" customHeight="1" x14ac:dyDescent="0.25">
      <c r="B25" s="228" t="s">
        <v>143</v>
      </c>
      <c r="C25" s="229"/>
      <c r="D25" s="229"/>
      <c r="E25" s="229"/>
      <c r="F25" s="230"/>
    </row>
  </sheetData>
  <sheetProtection password="C751" sheet="1" objects="1" scenarios="1" formatCells="0" formatColumns="0" formatRows="0"/>
  <customSheetViews>
    <customSheetView guid="{AD98DCF0-8B86-4C8D-99EB-A71B98AE4B66}" scale="106" topLeftCell="B1">
      <selection activeCell="I16" sqref="I16"/>
      <pageMargins left="0.51181102362204722" right="0.51181102362204722" top="0.78740157480314965" bottom="0.78740157480314965" header="0.31496062992125984" footer="0.31496062992125984"/>
      <pageSetup paperSize="9" orientation="landscape" r:id="rId1"/>
    </customSheetView>
  </customSheetViews>
  <mergeCells count="10">
    <mergeCell ref="B1:J1"/>
    <mergeCell ref="B25:F25"/>
    <mergeCell ref="D2:E2"/>
    <mergeCell ref="F2:G2"/>
    <mergeCell ref="B11:B12"/>
    <mergeCell ref="B2:B3"/>
    <mergeCell ref="J2:J3"/>
    <mergeCell ref="D11:E11"/>
    <mergeCell ref="F11:G11"/>
    <mergeCell ref="J11:J12"/>
  </mergeCells>
  <pageMargins left="0.51181102362204722" right="0.51181102362204722" top="0.78740157480314965" bottom="0.78740157480314965" header="0.31496062992125984" footer="0.31496062992125984"/>
  <pageSetup paperSize="9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activeCell="B20" sqref="B20:C20"/>
    </sheetView>
  </sheetViews>
  <sheetFormatPr defaultRowHeight="15" x14ac:dyDescent="0.25"/>
  <cols>
    <col min="1" max="1" width="42.5703125" bestFit="1" customWidth="1"/>
    <col min="2" max="3" width="13.28515625" bestFit="1" customWidth="1"/>
    <col min="4" max="4" width="12.85546875" bestFit="1" customWidth="1"/>
    <col min="5" max="5" width="4.28515625" customWidth="1"/>
    <col min="6" max="6" width="13.42578125" bestFit="1" customWidth="1"/>
    <col min="7" max="7" width="12.140625" bestFit="1" customWidth="1"/>
    <col min="11" max="11" width="18" customWidth="1"/>
    <col min="12" max="12" width="17.7109375" customWidth="1"/>
    <col min="13" max="13" width="16.5703125" customWidth="1"/>
    <col min="14" max="14" width="12" customWidth="1"/>
  </cols>
  <sheetData>
    <row r="1" spans="1:14" x14ac:dyDescent="0.25">
      <c r="A1" t="str">
        <f>+'BL-Orçamentário - QD 09'!A1</f>
        <v xml:space="preserve">ENTIDADE: COREN - </v>
      </c>
      <c r="B1" t="s">
        <v>333</v>
      </c>
      <c r="C1" s="31"/>
      <c r="D1" s="31"/>
    </row>
    <row r="2" spans="1:14" x14ac:dyDescent="0.25">
      <c r="A2" t="str">
        <f>+'BL-Orçamentário - QD 09'!A2</f>
        <v>EXERCÍCIO : 20xx</v>
      </c>
      <c r="B2" t="s">
        <v>334</v>
      </c>
      <c r="C2" s="30">
        <v>147</v>
      </c>
      <c r="D2" s="31"/>
    </row>
    <row r="3" spans="1:14" ht="21" customHeight="1" x14ac:dyDescent="0.25">
      <c r="A3" s="256" t="s">
        <v>16</v>
      </c>
      <c r="B3" s="256"/>
      <c r="C3" s="256"/>
      <c r="D3" s="256"/>
      <c r="K3" s="215" t="s">
        <v>324</v>
      </c>
      <c r="L3" s="215"/>
      <c r="M3" s="215"/>
      <c r="N3" s="215"/>
    </row>
    <row r="4" spans="1:14" ht="18.75" customHeight="1" x14ac:dyDescent="0.25">
      <c r="A4" s="188" t="s">
        <v>3</v>
      </c>
      <c r="B4" s="215" t="s">
        <v>14</v>
      </c>
      <c r="C4" s="215"/>
      <c r="D4" s="215"/>
      <c r="F4" s="257" t="s">
        <v>134</v>
      </c>
      <c r="G4" s="257"/>
      <c r="K4" s="215" t="s">
        <v>3</v>
      </c>
      <c r="L4" s="258" t="s">
        <v>16</v>
      </c>
      <c r="M4" s="259" t="s">
        <v>325</v>
      </c>
      <c r="N4" s="215" t="s">
        <v>104</v>
      </c>
    </row>
    <row r="5" spans="1:14" x14ac:dyDescent="0.25">
      <c r="A5" s="188" t="s">
        <v>17</v>
      </c>
      <c r="B5" s="188">
        <f>SUM('BL-Orçamentário - QD 09'!B3:C3)</f>
        <v>2012</v>
      </c>
      <c r="C5" s="188">
        <f>SUM('BL-Orçamentário - QD 09'!D3:E3)</f>
        <v>2011</v>
      </c>
      <c r="D5" s="86" t="s">
        <v>74</v>
      </c>
      <c r="F5" s="59">
        <v>2012</v>
      </c>
      <c r="G5" s="59">
        <v>2011</v>
      </c>
      <c r="K5" s="215"/>
      <c r="L5" s="258"/>
      <c r="M5" s="260"/>
      <c r="N5" s="215"/>
    </row>
    <row r="6" spans="1:14" x14ac:dyDescent="0.25">
      <c r="A6" s="59" t="s">
        <v>310</v>
      </c>
      <c r="B6" s="10"/>
      <c r="C6" s="10"/>
      <c r="D6" s="62">
        <f>+B6-C6</f>
        <v>0</v>
      </c>
      <c r="F6" s="62" t="e">
        <f>(B6+B7+B8)/B20</f>
        <v>#DIV/0!</v>
      </c>
      <c r="G6" s="62" t="e">
        <f>(C6+C7+C8)/C20</f>
        <v>#DIV/0!</v>
      </c>
      <c r="K6" s="102" t="str">
        <f>+A9</f>
        <v>BENS MÓVEIS</v>
      </c>
      <c r="L6" s="180">
        <f>+B9</f>
        <v>0</v>
      </c>
      <c r="M6" s="180"/>
      <c r="N6" s="185">
        <f>+L6-M6</f>
        <v>0</v>
      </c>
    </row>
    <row r="7" spans="1:14" x14ac:dyDescent="0.25">
      <c r="A7" s="59" t="s">
        <v>67</v>
      </c>
      <c r="B7" s="10"/>
      <c r="C7" s="10"/>
      <c r="D7" s="62">
        <f t="shared" ref="D7:D13" si="0">+B7-C7</f>
        <v>0</v>
      </c>
      <c r="K7" s="102" t="str">
        <f>+A10</f>
        <v>BENS IMÓVEIS</v>
      </c>
      <c r="L7" s="180">
        <f>+B10</f>
        <v>0</v>
      </c>
      <c r="M7" s="180"/>
      <c r="N7" s="185">
        <f t="shared" ref="N7:N8" si="1">+L7-M7</f>
        <v>0</v>
      </c>
    </row>
    <row r="8" spans="1:14" x14ac:dyDescent="0.25">
      <c r="A8" s="59" t="s">
        <v>84</v>
      </c>
      <c r="B8" s="10"/>
      <c r="C8" s="10"/>
      <c r="D8" s="62">
        <f t="shared" si="0"/>
        <v>0</v>
      </c>
      <c r="K8" s="102" t="str">
        <f>+A14</f>
        <v>ALMOXARIFADO</v>
      </c>
      <c r="L8" s="180">
        <f>+B13</f>
        <v>0</v>
      </c>
      <c r="M8" s="180"/>
      <c r="N8" s="185">
        <f t="shared" si="1"/>
        <v>0</v>
      </c>
    </row>
    <row r="9" spans="1:14" x14ac:dyDescent="0.25">
      <c r="A9" s="59" t="s">
        <v>68</v>
      </c>
      <c r="B9" s="10"/>
      <c r="C9" s="10"/>
      <c r="D9" s="62">
        <f t="shared" si="0"/>
        <v>0</v>
      </c>
      <c r="F9" s="203" t="s">
        <v>335</v>
      </c>
      <c r="G9" s="204"/>
      <c r="K9" s="102" t="s">
        <v>108</v>
      </c>
      <c r="L9" s="185">
        <f>+SUM(L6:L8)</f>
        <v>0</v>
      </c>
      <c r="M9" s="185">
        <f t="shared" ref="M9:N9" si="2">+SUM(M6:M8)</f>
        <v>0</v>
      </c>
      <c r="N9" s="185">
        <f t="shared" si="2"/>
        <v>0</v>
      </c>
    </row>
    <row r="10" spans="1:14" x14ac:dyDescent="0.25">
      <c r="A10" s="59" t="s">
        <v>69</v>
      </c>
      <c r="B10" s="10"/>
      <c r="C10" s="10"/>
      <c r="D10" s="62">
        <f t="shared" si="0"/>
        <v>0</v>
      </c>
    </row>
    <row r="11" spans="1:14" x14ac:dyDescent="0.25">
      <c r="A11" s="59" t="s">
        <v>12</v>
      </c>
      <c r="B11" s="10"/>
      <c r="C11" s="10"/>
      <c r="D11" s="62">
        <f t="shared" si="0"/>
        <v>0</v>
      </c>
    </row>
    <row r="12" spans="1:14" x14ac:dyDescent="0.25">
      <c r="A12" s="172" t="s">
        <v>300</v>
      </c>
      <c r="B12" s="10"/>
      <c r="C12" s="10"/>
      <c r="D12" s="62">
        <f t="shared" si="0"/>
        <v>0</v>
      </c>
    </row>
    <row r="13" spans="1:14" x14ac:dyDescent="0.25">
      <c r="A13" s="172" t="s">
        <v>302</v>
      </c>
      <c r="B13" s="10">
        <v>0</v>
      </c>
      <c r="C13" s="10">
        <v>0</v>
      </c>
      <c r="D13" s="62">
        <f t="shared" si="0"/>
        <v>0</v>
      </c>
    </row>
    <row r="14" spans="1:14" x14ac:dyDescent="0.25">
      <c r="A14" s="59" t="s">
        <v>44</v>
      </c>
      <c r="B14" s="10">
        <v>0</v>
      </c>
      <c r="C14" s="10">
        <v>0</v>
      </c>
      <c r="D14" s="62">
        <f t="shared" ref="D14:D15" si="3">+B14-C14</f>
        <v>0</v>
      </c>
    </row>
    <row r="15" spans="1:14" x14ac:dyDescent="0.25">
      <c r="A15" s="59" t="s">
        <v>309</v>
      </c>
      <c r="B15" s="10"/>
      <c r="C15" s="10">
        <v>0</v>
      </c>
      <c r="D15" s="62">
        <f t="shared" si="3"/>
        <v>0</v>
      </c>
    </row>
    <row r="16" spans="1:14" x14ac:dyDescent="0.25">
      <c r="A16" s="79" t="s">
        <v>70</v>
      </c>
      <c r="B16" s="67">
        <f>+SUM(B6:B15)</f>
        <v>0</v>
      </c>
      <c r="C16" s="67">
        <f>+SUM(C6:C15)</f>
        <v>0</v>
      </c>
      <c r="D16" s="67">
        <f t="shared" ref="D16" si="4">+SUM(D6:D15)</f>
        <v>0</v>
      </c>
    </row>
    <row r="17" spans="1:9" ht="8.25" customHeight="1" x14ac:dyDescent="0.25">
      <c r="A17" s="2"/>
      <c r="B17" s="6"/>
      <c r="C17" s="6"/>
      <c r="D17" s="1"/>
    </row>
    <row r="18" spans="1:9" ht="17.25" customHeight="1" x14ac:dyDescent="0.25">
      <c r="A18" s="188" t="s">
        <v>3</v>
      </c>
      <c r="B18" s="215" t="s">
        <v>14</v>
      </c>
      <c r="C18" s="215"/>
      <c r="D18" s="215"/>
    </row>
    <row r="19" spans="1:9" x14ac:dyDescent="0.25">
      <c r="A19" s="188" t="s">
        <v>18</v>
      </c>
      <c r="B19" s="188">
        <f>+B5</f>
        <v>2012</v>
      </c>
      <c r="C19" s="188">
        <f>+C5</f>
        <v>2011</v>
      </c>
      <c r="D19" s="86" t="str">
        <f>+D5</f>
        <v>VARIAÇÕES</v>
      </c>
    </row>
    <row r="20" spans="1:9" x14ac:dyDescent="0.25">
      <c r="A20" s="59" t="s">
        <v>81</v>
      </c>
      <c r="B20" s="10"/>
      <c r="C20" s="10"/>
      <c r="D20" s="62">
        <f t="shared" ref="D20:D23" si="5">+B20-C20</f>
        <v>0</v>
      </c>
    </row>
    <row r="21" spans="1:9" x14ac:dyDescent="0.25">
      <c r="A21" s="59" t="s">
        <v>72</v>
      </c>
      <c r="B21" s="10">
        <v>0</v>
      </c>
      <c r="C21" s="10">
        <v>0</v>
      </c>
      <c r="D21" s="62">
        <f t="shared" si="5"/>
        <v>0</v>
      </c>
    </row>
    <row r="22" spans="1:9" x14ac:dyDescent="0.25">
      <c r="A22" s="59" t="s">
        <v>73</v>
      </c>
      <c r="B22" s="10">
        <v>0</v>
      </c>
      <c r="C22" s="10">
        <v>0</v>
      </c>
      <c r="D22" s="62">
        <f t="shared" si="5"/>
        <v>0</v>
      </c>
      <c r="F22" s="59" t="s">
        <v>135</v>
      </c>
      <c r="G22" s="59"/>
      <c r="H22" s="59"/>
      <c r="I22" s="59"/>
    </row>
    <row r="23" spans="1:9" x14ac:dyDescent="0.25">
      <c r="A23" s="79" t="s">
        <v>317</v>
      </c>
      <c r="B23" s="92">
        <f>+B16-SUM(B20:B22)</f>
        <v>0</v>
      </c>
      <c r="C23" s="92">
        <f>+C16-SUM(C20:C22)</f>
        <v>0</v>
      </c>
      <c r="D23" s="67">
        <f t="shared" si="5"/>
        <v>0</v>
      </c>
      <c r="F23" s="253" t="e">
        <f>+D23/C23</f>
        <v>#DIV/0!</v>
      </c>
      <c r="G23" s="254"/>
      <c r="H23" s="254"/>
      <c r="I23" s="255"/>
    </row>
    <row r="24" spans="1:9" x14ac:dyDescent="0.25">
      <c r="A24" s="79" t="s">
        <v>71</v>
      </c>
      <c r="B24" s="67">
        <f>+SUM(B20:B23)</f>
        <v>0</v>
      </c>
      <c r="C24" s="67">
        <f>+SUM(C20:C23)</f>
        <v>0</v>
      </c>
      <c r="D24" s="67">
        <f>+SUM(D20:D23)</f>
        <v>0</v>
      </c>
    </row>
    <row r="25" spans="1:9" x14ac:dyDescent="0.25">
      <c r="A25" s="79" t="s">
        <v>75</v>
      </c>
      <c r="B25" s="67">
        <f>+B16-B24</f>
        <v>0</v>
      </c>
      <c r="C25" s="67">
        <f>+C16-C24</f>
        <v>0</v>
      </c>
      <c r="D25" s="67">
        <f>+D16-D24</f>
        <v>0</v>
      </c>
    </row>
    <row r="27" spans="1:9" x14ac:dyDescent="0.25">
      <c r="A27" s="91" t="s">
        <v>256</v>
      </c>
      <c r="B27" s="69"/>
      <c r="C27" s="69"/>
      <c r="D27" s="69"/>
    </row>
    <row r="28" spans="1:9" ht="14.25" customHeight="1" x14ac:dyDescent="0.25"/>
    <row r="29" spans="1:9" x14ac:dyDescent="0.25">
      <c r="A29" s="46" t="s">
        <v>58</v>
      </c>
      <c r="B29" s="47"/>
      <c r="C29" s="47"/>
      <c r="D29" s="48"/>
    </row>
    <row r="30" spans="1:9" x14ac:dyDescent="0.25">
      <c r="A30" s="205" t="s">
        <v>142</v>
      </c>
      <c r="B30" s="206"/>
      <c r="C30" s="206"/>
      <c r="D30" s="216"/>
    </row>
    <row r="31" spans="1:9" ht="28.5" customHeight="1" x14ac:dyDescent="0.25">
      <c r="A31" s="231" t="s">
        <v>143</v>
      </c>
      <c r="B31" s="232"/>
      <c r="C31" s="232"/>
      <c r="D31" s="233"/>
    </row>
    <row r="32" spans="1:9" ht="27.75" customHeight="1" x14ac:dyDescent="0.25">
      <c r="A32" s="207" t="s">
        <v>154</v>
      </c>
      <c r="B32" s="208"/>
      <c r="C32" s="208"/>
      <c r="D32" s="237"/>
    </row>
  </sheetData>
  <sheetProtection password="C751" sheet="1" objects="1" scenarios="1" formatCells="0" formatColumns="0" formatRows="0"/>
  <customSheetViews>
    <customSheetView guid="{AD98DCF0-8B86-4C8D-99EB-A71B98AE4B66}">
      <selection activeCell="D23" sqref="D23"/>
      <pageMargins left="0.51181102362204722" right="0.51181102362204722" top="0.78740157480314965" bottom="0.78740157480314965" header="0.31496062992125984" footer="0.31496062992125984"/>
      <pageSetup paperSize="9" orientation="landscape" r:id="rId1"/>
    </customSheetView>
  </customSheetViews>
  <mergeCells count="13">
    <mergeCell ref="K4:K5"/>
    <mergeCell ref="L4:L5"/>
    <mergeCell ref="M4:M5"/>
    <mergeCell ref="N4:N5"/>
    <mergeCell ref="K3:N3"/>
    <mergeCell ref="A32:D32"/>
    <mergeCell ref="F23:I23"/>
    <mergeCell ref="B4:D4"/>
    <mergeCell ref="A3:D3"/>
    <mergeCell ref="B18:D18"/>
    <mergeCell ref="F4:G4"/>
    <mergeCell ref="A30:D30"/>
    <mergeCell ref="A31:D31"/>
  </mergeCells>
  <pageMargins left="0.51181102362204722" right="0.51181102362204722" top="0.78740157480314965" bottom="0.78740157480314965" header="0.31496062992125984" footer="0.31496062992125984"/>
  <pageSetup paperSize="9" orientation="landscape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selection activeCell="L32" sqref="L32"/>
    </sheetView>
  </sheetViews>
  <sheetFormatPr defaultRowHeight="15" x14ac:dyDescent="0.25"/>
  <cols>
    <col min="1" max="1" width="61.5703125" customWidth="1"/>
    <col min="2" max="2" width="13.7109375" bestFit="1" customWidth="1"/>
    <col min="3" max="3" width="13.7109375" hidden="1" customWidth="1"/>
    <col min="4" max="4" width="11" hidden="1" customWidth="1"/>
    <col min="5" max="5" width="20.42578125" hidden="1" customWidth="1"/>
    <col min="6" max="6" width="13.28515625" hidden="1" customWidth="1"/>
    <col min="7" max="7" width="34.28515625" style="30" hidden="1" customWidth="1"/>
    <col min="8" max="9" width="9.140625" customWidth="1"/>
  </cols>
  <sheetData>
    <row r="1" spans="1:8" x14ac:dyDescent="0.25">
      <c r="A1" s="22" t="str">
        <f>+'BL-Orçamentário - QD 09'!A1</f>
        <v xml:space="preserve">ENTIDADE: COREN - </v>
      </c>
      <c r="B1" t="s">
        <v>333</v>
      </c>
      <c r="C1" s="31"/>
    </row>
    <row r="2" spans="1:8" x14ac:dyDescent="0.25">
      <c r="A2" s="24" t="str">
        <f>+'BL-Orçamentário - QD 09'!A2</f>
        <v>EXERCÍCIO : 20xx</v>
      </c>
      <c r="B2" t="s">
        <v>334</v>
      </c>
      <c r="C2" s="30">
        <v>147</v>
      </c>
      <c r="H2">
        <v>149</v>
      </c>
    </row>
    <row r="3" spans="1:8" ht="15.75" x14ac:dyDescent="0.25">
      <c r="A3" s="243" t="s">
        <v>15</v>
      </c>
      <c r="B3" s="245"/>
      <c r="C3" s="32"/>
      <c r="E3">
        <v>2011</v>
      </c>
      <c r="F3">
        <v>2010</v>
      </c>
    </row>
    <row r="4" spans="1:8" x14ac:dyDescent="0.25">
      <c r="A4" s="84" t="s">
        <v>3</v>
      </c>
      <c r="B4" s="84" t="s">
        <v>96</v>
      </c>
      <c r="C4" s="33"/>
      <c r="D4" t="s">
        <v>63</v>
      </c>
      <c r="E4" s="17">
        <f>+SUM(B6:B18)</f>
        <v>0</v>
      </c>
      <c r="F4" s="17">
        <f>+SUM(C6:C17)</f>
        <v>0</v>
      </c>
    </row>
    <row r="5" spans="1:8" x14ac:dyDescent="0.25">
      <c r="A5" s="84" t="s">
        <v>54</v>
      </c>
      <c r="B5" s="84">
        <f>SUM('BL-Orçamentário - QD 09'!B3:C3)</f>
        <v>2012</v>
      </c>
      <c r="C5" s="34">
        <f>SUM('BL-Orçamentário - QD 09'!D3:E3)</f>
        <v>2011</v>
      </c>
      <c r="D5" t="s">
        <v>64</v>
      </c>
      <c r="E5" s="17">
        <f>+SUM(B24:B36)</f>
        <v>0</v>
      </c>
      <c r="F5" s="17">
        <f>+SUM(C24:C32)</f>
        <v>0</v>
      </c>
      <c r="G5" s="30">
        <f>+SUM(G6:G7)</f>
        <v>7339650.9199999999</v>
      </c>
    </row>
    <row r="6" spans="1:8" x14ac:dyDescent="0.25">
      <c r="A6" s="1" t="s">
        <v>1</v>
      </c>
      <c r="B6" s="16"/>
      <c r="C6" s="35"/>
      <c r="E6" s="17">
        <f>+E4-E5</f>
        <v>0</v>
      </c>
      <c r="F6" s="17">
        <f>+F4-F5</f>
        <v>0</v>
      </c>
      <c r="G6" s="30">
        <v>7278268.9199999999</v>
      </c>
    </row>
    <row r="7" spans="1:8" x14ac:dyDescent="0.25">
      <c r="A7" s="1" t="s">
        <v>65</v>
      </c>
      <c r="B7" s="16"/>
      <c r="C7" s="35"/>
      <c r="G7" s="30">
        <v>61382</v>
      </c>
    </row>
    <row r="8" spans="1:8" x14ac:dyDescent="0.25">
      <c r="A8" s="1" t="s">
        <v>66</v>
      </c>
      <c r="B8" s="16"/>
      <c r="C8" s="35"/>
      <c r="E8">
        <v>257760.15</v>
      </c>
    </row>
    <row r="9" spans="1:8" x14ac:dyDescent="0.25">
      <c r="A9" s="1" t="s">
        <v>47</v>
      </c>
      <c r="B9" s="16"/>
      <c r="C9" s="35"/>
      <c r="E9" s="17">
        <f>+E8+E6</f>
        <v>257760.15</v>
      </c>
      <c r="G9" s="30">
        <v>298245.5</v>
      </c>
    </row>
    <row r="10" spans="1:8" x14ac:dyDescent="0.25">
      <c r="A10" s="1" t="s">
        <v>48</v>
      </c>
      <c r="B10" s="16"/>
      <c r="C10" s="35"/>
    </row>
    <row r="11" spans="1:8" x14ac:dyDescent="0.25">
      <c r="A11" s="1" t="s">
        <v>94</v>
      </c>
      <c r="B11" s="16"/>
      <c r="C11" s="35"/>
      <c r="E11">
        <v>7023647.5700000003</v>
      </c>
      <c r="G11" s="30">
        <f>+SUM(G6:G9)</f>
        <v>7637896.4199999999</v>
      </c>
    </row>
    <row r="12" spans="1:8" x14ac:dyDescent="0.25">
      <c r="A12" s="1" t="s">
        <v>95</v>
      </c>
      <c r="B12" s="16"/>
      <c r="C12" s="35"/>
      <c r="E12">
        <v>574093.5</v>
      </c>
    </row>
    <row r="13" spans="1:8" x14ac:dyDescent="0.25">
      <c r="A13" s="1" t="s">
        <v>45</v>
      </c>
      <c r="B13" s="16"/>
      <c r="C13" s="35"/>
      <c r="E13">
        <f>SUM(E11:E12)</f>
        <v>7597741.0700000003</v>
      </c>
      <c r="G13" s="30">
        <f>+G11-G29</f>
        <v>338730.84999999963</v>
      </c>
    </row>
    <row r="14" spans="1:8" x14ac:dyDescent="0.25">
      <c r="A14" s="1" t="s">
        <v>41</v>
      </c>
      <c r="B14" s="16"/>
      <c r="C14" s="35"/>
    </row>
    <row r="15" spans="1:8" x14ac:dyDescent="0.25">
      <c r="A15" s="1" t="s">
        <v>79</v>
      </c>
      <c r="B15" s="16"/>
      <c r="C15" s="35"/>
    </row>
    <row r="16" spans="1:8" x14ac:dyDescent="0.25">
      <c r="A16" s="1" t="s">
        <v>88</v>
      </c>
      <c r="B16" s="16"/>
      <c r="C16" s="35"/>
    </row>
    <row r="17" spans="1:7" x14ac:dyDescent="0.25">
      <c r="A17" s="1" t="s">
        <v>86</v>
      </c>
      <c r="B17" s="16"/>
      <c r="C17" s="35"/>
    </row>
    <row r="18" spans="1:7" x14ac:dyDescent="0.25">
      <c r="A18" s="1" t="s">
        <v>87</v>
      </c>
      <c r="B18" s="16"/>
      <c r="C18" s="35"/>
    </row>
    <row r="19" spans="1:7" x14ac:dyDescent="0.25">
      <c r="A19" s="79" t="s">
        <v>29</v>
      </c>
      <c r="B19" s="92">
        <f>IF($E$6&lt;0,-$E$6,0)</f>
        <v>0</v>
      </c>
      <c r="C19" s="36">
        <f>IF($E$6&lt;0,-$E$6,0)</f>
        <v>0</v>
      </c>
      <c r="G19" s="30">
        <f>+G20/2</f>
        <v>-3520702.71</v>
      </c>
    </row>
    <row r="20" spans="1:7" x14ac:dyDescent="0.25">
      <c r="A20" s="86" t="s">
        <v>13</v>
      </c>
      <c r="B20" s="126">
        <f>+SUM(B6:B19)</f>
        <v>0</v>
      </c>
      <c r="C20" s="37">
        <f>+SUM(C6:C17)</f>
        <v>0</v>
      </c>
      <c r="G20" s="30">
        <f>+B20-7041405.42</f>
        <v>-7041405.4199999999</v>
      </c>
    </row>
    <row r="21" spans="1:7" ht="15.75" customHeight="1" x14ac:dyDescent="0.25">
      <c r="A21" s="8"/>
      <c r="B21" s="9"/>
      <c r="C21" s="9"/>
    </row>
    <row r="22" spans="1:7" x14ac:dyDescent="0.25">
      <c r="A22" s="93" t="s">
        <v>3</v>
      </c>
      <c r="B22" s="84" t="s">
        <v>96</v>
      </c>
      <c r="C22" s="33"/>
    </row>
    <row r="23" spans="1:7" x14ac:dyDescent="0.25">
      <c r="A23" s="84" t="s">
        <v>55</v>
      </c>
      <c r="B23" s="84">
        <f>+B5</f>
        <v>2012</v>
      </c>
      <c r="C23" s="38">
        <f>+C5</f>
        <v>2011</v>
      </c>
      <c r="G23" s="30">
        <f>+SUM(G24:G26)</f>
        <v>7023647.5700000003</v>
      </c>
    </row>
    <row r="24" spans="1:7" x14ac:dyDescent="0.25">
      <c r="A24" s="1" t="s">
        <v>2</v>
      </c>
      <c r="B24" s="16"/>
      <c r="C24" s="35"/>
      <c r="G24" s="30">
        <v>6701496</v>
      </c>
    </row>
    <row r="25" spans="1:7" x14ac:dyDescent="0.25">
      <c r="A25" s="1" t="s">
        <v>42</v>
      </c>
      <c r="B25" s="16"/>
      <c r="C25" s="35"/>
      <c r="D25" s="17"/>
      <c r="G25" s="30">
        <v>71262</v>
      </c>
    </row>
    <row r="26" spans="1:7" x14ac:dyDescent="0.25">
      <c r="A26" s="1" t="s">
        <v>43</v>
      </c>
      <c r="B26" s="16"/>
      <c r="C26" s="35"/>
      <c r="G26" s="30">
        <v>250889.57</v>
      </c>
    </row>
    <row r="27" spans="1:7" x14ac:dyDescent="0.25">
      <c r="A27" s="1" t="s">
        <v>49</v>
      </c>
      <c r="B27" s="16"/>
      <c r="C27" s="35"/>
    </row>
    <row r="28" spans="1:7" x14ac:dyDescent="0.25">
      <c r="A28" s="1" t="s">
        <v>50</v>
      </c>
      <c r="B28" s="16"/>
      <c r="C28" s="35"/>
      <c r="G28" s="30">
        <v>275518</v>
      </c>
    </row>
    <row r="29" spans="1:7" x14ac:dyDescent="0.25">
      <c r="A29" s="1" t="s">
        <v>51</v>
      </c>
      <c r="B29" s="16"/>
      <c r="C29" s="35"/>
      <c r="G29" s="30">
        <f>+SUM(G24:G28)</f>
        <v>7299165.5700000003</v>
      </c>
    </row>
    <row r="30" spans="1:7" x14ac:dyDescent="0.25">
      <c r="A30" s="1" t="s">
        <v>52</v>
      </c>
      <c r="B30" s="16"/>
      <c r="C30" s="35"/>
    </row>
    <row r="31" spans="1:7" x14ac:dyDescent="0.25">
      <c r="A31" s="1" t="s">
        <v>46</v>
      </c>
      <c r="B31" s="16"/>
      <c r="C31" s="35"/>
    </row>
    <row r="32" spans="1:7" x14ac:dyDescent="0.25">
      <c r="A32" s="1" t="s">
        <v>85</v>
      </c>
      <c r="B32" s="16"/>
      <c r="C32" s="35"/>
    </row>
    <row r="33" spans="1:4" x14ac:dyDescent="0.25">
      <c r="A33" s="1" t="s">
        <v>80</v>
      </c>
      <c r="B33" s="16"/>
      <c r="C33" s="35"/>
    </row>
    <row r="34" spans="1:4" x14ac:dyDescent="0.25">
      <c r="A34" s="1" t="s">
        <v>78</v>
      </c>
      <c r="B34" s="16"/>
      <c r="C34" s="35"/>
    </row>
    <row r="35" spans="1:4" x14ac:dyDescent="0.25">
      <c r="A35" s="1" t="s">
        <v>82</v>
      </c>
      <c r="B35" s="16"/>
      <c r="C35" s="35"/>
    </row>
    <row r="36" spans="1:4" x14ac:dyDescent="0.25">
      <c r="A36" s="1" t="s">
        <v>83</v>
      </c>
      <c r="B36" s="16"/>
      <c r="C36" s="35"/>
    </row>
    <row r="37" spans="1:4" x14ac:dyDescent="0.25">
      <c r="A37" s="79" t="s">
        <v>30</v>
      </c>
      <c r="B37" s="92">
        <f>IF($E$6&gt;0,$E$6,0)</f>
        <v>0</v>
      </c>
      <c r="C37" s="36">
        <f>IF($F$6&gt;0,$F$6,0)</f>
        <v>0</v>
      </c>
    </row>
    <row r="38" spans="1:4" x14ac:dyDescent="0.25">
      <c r="A38" s="79" t="s">
        <v>53</v>
      </c>
      <c r="B38" s="67">
        <f>+SUM(B24:B37)</f>
        <v>0</v>
      </c>
      <c r="C38" s="39">
        <f>+SUM(C24:C32)</f>
        <v>0</v>
      </c>
    </row>
    <row r="40" spans="1:4" x14ac:dyDescent="0.25">
      <c r="A40" s="91" t="s">
        <v>156</v>
      </c>
      <c r="B40" s="69"/>
      <c r="C40" s="69"/>
      <c r="D40" s="69"/>
    </row>
    <row r="42" spans="1:4" x14ac:dyDescent="0.25">
      <c r="A42" s="46" t="s">
        <v>58</v>
      </c>
      <c r="B42" s="48"/>
      <c r="C42" s="47"/>
      <c r="D42" s="48"/>
    </row>
    <row r="43" spans="1:4" x14ac:dyDescent="0.25">
      <c r="A43" s="205" t="s">
        <v>142</v>
      </c>
      <c r="B43" s="216"/>
      <c r="C43" s="94"/>
      <c r="D43" s="95"/>
    </row>
    <row r="44" spans="1:4" ht="32.25" customHeight="1" x14ac:dyDescent="0.25">
      <c r="A44" s="224" t="s">
        <v>143</v>
      </c>
      <c r="B44" s="226"/>
      <c r="C44" s="96"/>
      <c r="D44" s="97"/>
    </row>
  </sheetData>
  <customSheetViews>
    <customSheetView guid="{AD98DCF0-8B86-4C8D-99EB-A71B98AE4B66}" hiddenColumns="1">
      <selection activeCell="J9" sqref="J9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3">
    <mergeCell ref="A3:B3"/>
    <mergeCell ref="A43:B43"/>
    <mergeCell ref="A44:B44"/>
  </mergeCell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topLeftCell="B1" zoomScale="106" zoomScaleNormal="106" workbookViewId="0">
      <selection activeCell="G3" sqref="G3:G6"/>
    </sheetView>
  </sheetViews>
  <sheetFormatPr defaultRowHeight="15" x14ac:dyDescent="0.25"/>
  <cols>
    <col min="1" max="1" width="27.140625" bestFit="1" customWidth="1"/>
    <col min="2" max="2" width="30.28515625" bestFit="1" customWidth="1"/>
    <col min="3" max="3" width="14.5703125" customWidth="1"/>
    <col min="4" max="5" width="14.7109375" customWidth="1"/>
    <col min="6" max="6" width="21.7109375" customWidth="1"/>
    <col min="7" max="7" width="14" bestFit="1" customWidth="1"/>
    <col min="8" max="8" width="14.42578125" customWidth="1"/>
    <col min="9" max="9" width="12.7109375" bestFit="1" customWidth="1"/>
    <col min="10" max="10" width="11.85546875" bestFit="1" customWidth="1"/>
  </cols>
  <sheetData>
    <row r="1" spans="2:9" ht="24" customHeight="1" x14ac:dyDescent="0.25">
      <c r="B1" s="215" t="s">
        <v>120</v>
      </c>
      <c r="C1" s="215"/>
      <c r="D1" s="215"/>
      <c r="E1" s="215"/>
      <c r="F1" s="215"/>
      <c r="G1" s="215"/>
      <c r="H1" s="215"/>
    </row>
    <row r="2" spans="2:9" x14ac:dyDescent="0.25">
      <c r="B2" s="88" t="s">
        <v>118</v>
      </c>
      <c r="C2" s="84" t="s">
        <v>98</v>
      </c>
      <c r="D2" s="84" t="s">
        <v>121</v>
      </c>
      <c r="E2" s="84" t="s">
        <v>122</v>
      </c>
      <c r="F2" s="188" t="s">
        <v>123</v>
      </c>
      <c r="G2" s="84" t="s">
        <v>103</v>
      </c>
      <c r="H2" s="188" t="s">
        <v>104</v>
      </c>
    </row>
    <row r="3" spans="2:9" x14ac:dyDescent="0.25">
      <c r="B3" s="44" t="s">
        <v>68</v>
      </c>
      <c r="C3" s="10"/>
      <c r="D3" s="10"/>
      <c r="E3" s="10">
        <v>0</v>
      </c>
      <c r="F3" s="67">
        <f>+C3+D3-E3</f>
        <v>0</v>
      </c>
      <c r="G3" s="10"/>
      <c r="H3" s="67">
        <f t="shared" ref="H3:H9" si="0">+G3-F3</f>
        <v>0</v>
      </c>
    </row>
    <row r="4" spans="2:9" x14ac:dyDescent="0.25">
      <c r="B4" s="44" t="s">
        <v>69</v>
      </c>
      <c r="C4" s="10"/>
      <c r="D4" s="10">
        <v>0</v>
      </c>
      <c r="E4" s="10">
        <v>0</v>
      </c>
      <c r="F4" s="67">
        <f t="shared" ref="F4:F9" si="1">+C4+D4-E4</f>
        <v>0</v>
      </c>
      <c r="G4" s="10"/>
      <c r="H4" s="67">
        <f t="shared" si="0"/>
        <v>0</v>
      </c>
    </row>
    <row r="5" spans="2:9" x14ac:dyDescent="0.25">
      <c r="B5" s="44" t="s">
        <v>12</v>
      </c>
      <c r="C5" s="10"/>
      <c r="D5" s="10">
        <v>0</v>
      </c>
      <c r="E5" s="10">
        <v>0</v>
      </c>
      <c r="F5" s="67">
        <f t="shared" si="1"/>
        <v>0</v>
      </c>
      <c r="G5" s="10"/>
      <c r="H5" s="67">
        <f t="shared" si="0"/>
        <v>0</v>
      </c>
    </row>
    <row r="6" spans="2:9" x14ac:dyDescent="0.25">
      <c r="B6" s="181" t="s">
        <v>300</v>
      </c>
      <c r="C6" s="10"/>
      <c r="D6" s="10">
        <v>0</v>
      </c>
      <c r="E6" s="10">
        <v>0</v>
      </c>
      <c r="F6" s="67">
        <f t="shared" si="1"/>
        <v>0</v>
      </c>
      <c r="G6" s="10"/>
      <c r="H6" s="67">
        <f t="shared" si="0"/>
        <v>0</v>
      </c>
    </row>
    <row r="7" spans="2:9" x14ac:dyDescent="0.25">
      <c r="B7" s="181" t="s">
        <v>302</v>
      </c>
      <c r="C7" s="10">
        <v>0</v>
      </c>
      <c r="D7" s="10">
        <v>0</v>
      </c>
      <c r="E7" s="10">
        <v>0</v>
      </c>
      <c r="F7" s="67">
        <f t="shared" si="1"/>
        <v>0</v>
      </c>
      <c r="G7" s="10">
        <v>0</v>
      </c>
      <c r="H7" s="67">
        <f t="shared" si="0"/>
        <v>0</v>
      </c>
    </row>
    <row r="8" spans="2:9" x14ac:dyDescent="0.25">
      <c r="B8" s="44" t="s">
        <v>125</v>
      </c>
      <c r="C8" s="10">
        <v>0</v>
      </c>
      <c r="D8" s="10">
        <v>0</v>
      </c>
      <c r="E8" s="10">
        <v>0</v>
      </c>
      <c r="F8" s="67">
        <f t="shared" si="1"/>
        <v>0</v>
      </c>
      <c r="G8" s="10">
        <v>0</v>
      </c>
      <c r="H8" s="67">
        <f t="shared" si="0"/>
        <v>0</v>
      </c>
    </row>
    <row r="9" spans="2:9" x14ac:dyDescent="0.25">
      <c r="B9" s="44" t="s">
        <v>304</v>
      </c>
      <c r="C9" s="10">
        <v>0</v>
      </c>
      <c r="D9" s="10">
        <v>276</v>
      </c>
      <c r="E9" s="10">
        <v>0</v>
      </c>
      <c r="F9" s="67">
        <f t="shared" si="1"/>
        <v>276</v>
      </c>
      <c r="G9" s="10">
        <v>0</v>
      </c>
      <c r="H9" s="67">
        <f t="shared" si="0"/>
        <v>-276</v>
      </c>
    </row>
    <row r="10" spans="2:9" ht="21" customHeight="1" x14ac:dyDescent="0.25">
      <c r="B10" s="89" t="s">
        <v>108</v>
      </c>
      <c r="C10" s="83">
        <f t="shared" ref="C10:H10" si="2">+SUM(C3:C9)</f>
        <v>0</v>
      </c>
      <c r="D10" s="83">
        <f t="shared" si="2"/>
        <v>276</v>
      </c>
      <c r="E10" s="83">
        <f t="shared" si="2"/>
        <v>0</v>
      </c>
      <c r="F10" s="83">
        <f t="shared" si="2"/>
        <v>276</v>
      </c>
      <c r="G10" s="83">
        <f t="shared" si="2"/>
        <v>0</v>
      </c>
      <c r="H10" s="83">
        <f t="shared" si="2"/>
        <v>-276</v>
      </c>
      <c r="I10" s="17"/>
    </row>
    <row r="11" spans="2:9" x14ac:dyDescent="0.25">
      <c r="B11" s="90"/>
      <c r="C11" s="41"/>
    </row>
    <row r="12" spans="2:9" ht="21" customHeight="1" x14ac:dyDescent="0.25">
      <c r="B12" s="89" t="s">
        <v>119</v>
      </c>
      <c r="C12" s="84" t="s">
        <v>98</v>
      </c>
      <c r="D12" s="84" t="s">
        <v>121</v>
      </c>
      <c r="E12" s="84" t="s">
        <v>122</v>
      </c>
      <c r="F12" s="188" t="s">
        <v>124</v>
      </c>
      <c r="G12" s="84" t="s">
        <v>103</v>
      </c>
      <c r="H12" s="188" t="s">
        <v>104</v>
      </c>
    </row>
    <row r="13" spans="2:9" x14ac:dyDescent="0.25">
      <c r="B13" s="44" t="s">
        <v>72</v>
      </c>
      <c r="C13" s="42">
        <v>0</v>
      </c>
      <c r="D13" s="42">
        <v>0</v>
      </c>
      <c r="E13" s="42">
        <v>0</v>
      </c>
      <c r="F13" s="197">
        <f>+C13+E13-D13</f>
        <v>0</v>
      </c>
      <c r="G13" s="42">
        <v>0</v>
      </c>
      <c r="H13" s="197">
        <f>+G13-F13</f>
        <v>0</v>
      </c>
    </row>
    <row r="14" spans="2:9" x14ac:dyDescent="0.25">
      <c r="B14" s="44" t="s">
        <v>129</v>
      </c>
      <c r="C14" s="42">
        <v>0</v>
      </c>
      <c r="D14" s="42">
        <v>0</v>
      </c>
      <c r="E14" s="42">
        <v>0</v>
      </c>
      <c r="F14" s="197">
        <f>+C14+E14-D14</f>
        <v>0</v>
      </c>
      <c r="G14" s="42">
        <v>0</v>
      </c>
      <c r="H14" s="197">
        <f>+G14-F14</f>
        <v>0</v>
      </c>
    </row>
    <row r="15" spans="2:9" ht="24" customHeight="1" x14ac:dyDescent="0.25">
      <c r="B15" s="89" t="s">
        <v>108</v>
      </c>
      <c r="C15" s="85">
        <f>+SUM(C13:C14)</f>
        <v>0</v>
      </c>
      <c r="D15" s="85">
        <f t="shared" ref="D15:H15" si="3">+SUM(D13:D14)</f>
        <v>0</v>
      </c>
      <c r="E15" s="85">
        <f t="shared" si="3"/>
        <v>0</v>
      </c>
      <c r="F15" s="85">
        <f t="shared" si="3"/>
        <v>0</v>
      </c>
      <c r="G15" s="85">
        <f t="shared" si="3"/>
        <v>0</v>
      </c>
      <c r="H15" s="85">
        <f t="shared" si="3"/>
        <v>0</v>
      </c>
    </row>
    <row r="17" spans="2:5" x14ac:dyDescent="0.25">
      <c r="B17" s="91" t="s">
        <v>257</v>
      </c>
      <c r="C17" s="69"/>
      <c r="D17" s="69"/>
      <c r="E17" s="69"/>
    </row>
    <row r="19" spans="2:5" x14ac:dyDescent="0.25">
      <c r="B19" s="46" t="s">
        <v>58</v>
      </c>
      <c r="C19" s="47"/>
      <c r="D19" s="47"/>
      <c r="E19" s="48"/>
    </row>
    <row r="20" spans="2:5" ht="15.75" customHeight="1" x14ac:dyDescent="0.25">
      <c r="B20" s="205" t="s">
        <v>142</v>
      </c>
      <c r="C20" s="206"/>
      <c r="D20" s="206"/>
      <c r="E20" s="216"/>
    </row>
    <row r="21" spans="2:5" ht="29.25" customHeight="1" x14ac:dyDescent="0.25">
      <c r="B21" s="217" t="s">
        <v>143</v>
      </c>
      <c r="C21" s="218"/>
      <c r="D21" s="218"/>
      <c r="E21" s="219"/>
    </row>
  </sheetData>
  <sheetProtection password="C751" sheet="1" objects="1" scenarios="1" formatCells="0" formatColumns="0"/>
  <customSheetViews>
    <customSheetView guid="{AD98DCF0-8B86-4C8D-99EB-A71B98AE4B66}" scale="106" topLeftCell="B1">
      <selection activeCell="F3" sqref="F3"/>
      <pageMargins left="0.51181102362204722" right="0.51181102362204722" top="0.78740157480314965" bottom="0.78740157480314965" header="0.31496062992125984" footer="0.31496062992125984"/>
      <pageSetup paperSize="9" orientation="landscape" r:id="rId1"/>
    </customSheetView>
  </customSheetViews>
  <mergeCells count="3">
    <mergeCell ref="B1:H1"/>
    <mergeCell ref="B20:E20"/>
    <mergeCell ref="B21:E21"/>
  </mergeCells>
  <pageMargins left="0.51181102362204722" right="0.51181102362204722" top="0.78740157480314965" bottom="0.78740157480314965" header="0.31496062992125984" footer="0.31496062992125984"/>
  <pageSetup paperSize="9" orientation="landscape"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topLeftCell="B1" zoomScale="106" zoomScaleNormal="106" workbookViewId="0">
      <selection activeCell="C6" sqref="C6"/>
    </sheetView>
  </sheetViews>
  <sheetFormatPr defaultRowHeight="15" x14ac:dyDescent="0.25"/>
  <cols>
    <col min="1" max="1" width="27.140625" style="31" bestFit="1" customWidth="1"/>
    <col min="2" max="2" width="25.7109375" style="31" bestFit="1" customWidth="1"/>
    <col min="3" max="3" width="19.42578125" style="31" customWidth="1"/>
    <col min="4" max="4" width="24.5703125" style="31" bestFit="1" customWidth="1"/>
    <col min="5" max="5" width="16.85546875" style="31" customWidth="1"/>
    <col min="6" max="6" width="21.7109375" style="31" customWidth="1"/>
    <col min="7" max="7" width="12.85546875" style="31" customWidth="1"/>
    <col min="8" max="8" width="14.42578125" style="31" customWidth="1"/>
    <col min="9" max="9" width="12.7109375" style="31" bestFit="1" customWidth="1"/>
    <col min="10" max="10" width="11.85546875" style="31" bestFit="1" customWidth="1"/>
    <col min="11" max="16384" width="9.140625" style="31"/>
  </cols>
  <sheetData>
    <row r="1" spans="2:9" ht="24" customHeight="1" x14ac:dyDescent="0.25">
      <c r="B1" s="213" t="s">
        <v>130</v>
      </c>
      <c r="C1" s="213"/>
      <c r="D1" s="213"/>
      <c r="E1" s="213"/>
      <c r="F1"/>
      <c r="G1"/>
      <c r="H1"/>
    </row>
    <row r="2" spans="2:9" ht="21" customHeight="1" x14ac:dyDescent="0.25">
      <c r="B2" s="88" t="s">
        <v>133</v>
      </c>
      <c r="C2" s="89" t="s">
        <v>131</v>
      </c>
      <c r="D2" s="89" t="s">
        <v>132</v>
      </c>
      <c r="E2" s="187" t="s">
        <v>104</v>
      </c>
    </row>
    <row r="3" spans="2:9" ht="17.25" x14ac:dyDescent="0.25">
      <c r="B3" s="44" t="s">
        <v>136</v>
      </c>
      <c r="C3" s="10"/>
      <c r="D3" s="10"/>
      <c r="E3" s="92">
        <f>+C3-D3</f>
        <v>0</v>
      </c>
    </row>
    <row r="4" spans="2:9" x14ac:dyDescent="0.25">
      <c r="B4" s="44" t="s">
        <v>69</v>
      </c>
      <c r="C4" s="10"/>
      <c r="D4" s="10"/>
      <c r="E4" s="92">
        <f t="shared" ref="E4:E7" si="0">+C4-D4</f>
        <v>0</v>
      </c>
    </row>
    <row r="5" spans="2:9" ht="17.25" x14ac:dyDescent="0.25">
      <c r="B5" s="44" t="s">
        <v>137</v>
      </c>
      <c r="C5" s="10"/>
      <c r="D5" s="10"/>
      <c r="E5" s="92">
        <f t="shared" si="0"/>
        <v>0</v>
      </c>
    </row>
    <row r="6" spans="2:9" ht="17.25" x14ac:dyDescent="0.25">
      <c r="B6" s="44" t="s">
        <v>138</v>
      </c>
      <c r="C6" s="10"/>
      <c r="D6" s="10">
        <v>0</v>
      </c>
      <c r="E6" s="92">
        <f t="shared" si="0"/>
        <v>0</v>
      </c>
    </row>
    <row r="7" spans="2:9" x14ac:dyDescent="0.25">
      <c r="B7" s="44" t="s">
        <v>128</v>
      </c>
      <c r="C7" s="10">
        <v>0</v>
      </c>
      <c r="D7" s="10">
        <v>0</v>
      </c>
      <c r="E7" s="92">
        <f t="shared" si="0"/>
        <v>0</v>
      </c>
    </row>
    <row r="8" spans="2:9" ht="21" customHeight="1" x14ac:dyDescent="0.25">
      <c r="B8" s="89" t="s">
        <v>108</v>
      </c>
      <c r="C8" s="98">
        <f>+SUM(C3:C7)</f>
        <v>0</v>
      </c>
      <c r="D8" s="98">
        <f t="shared" ref="D8:E8" si="1">+SUM(D3:D7)</f>
        <v>0</v>
      </c>
      <c r="E8" s="98">
        <f t="shared" si="1"/>
        <v>0</v>
      </c>
      <c r="I8" s="30"/>
    </row>
    <row r="9" spans="2:9" ht="32.25" customHeight="1" x14ac:dyDescent="0.25">
      <c r="B9" s="261" t="s">
        <v>141</v>
      </c>
      <c r="C9" s="261"/>
      <c r="D9" s="261"/>
      <c r="E9" s="261"/>
    </row>
    <row r="10" spans="2:9" ht="30.75" customHeight="1" x14ac:dyDescent="0.25">
      <c r="B10" s="262" t="s">
        <v>139</v>
      </c>
      <c r="C10" s="262"/>
      <c r="D10" s="262"/>
      <c r="E10" s="262"/>
    </row>
    <row r="11" spans="2:9" ht="27" customHeight="1" x14ac:dyDescent="0.25">
      <c r="B11" s="262" t="s">
        <v>140</v>
      </c>
      <c r="C11" s="262"/>
      <c r="D11" s="262"/>
      <c r="E11" s="262"/>
    </row>
    <row r="13" spans="2:9" x14ac:dyDescent="0.25">
      <c r="B13" s="91" t="s">
        <v>258</v>
      </c>
      <c r="C13" s="69"/>
      <c r="D13" s="69"/>
      <c r="E13" s="69"/>
    </row>
    <row r="14" spans="2:9" x14ac:dyDescent="0.25">
      <c r="B14"/>
      <c r="C14"/>
      <c r="D14"/>
      <c r="E14"/>
    </row>
    <row r="15" spans="2:9" x14ac:dyDescent="0.25">
      <c r="B15" s="46" t="s">
        <v>58</v>
      </c>
      <c r="C15" s="47"/>
      <c r="D15" s="47"/>
      <c r="E15" s="48"/>
    </row>
    <row r="16" spans="2:9" x14ac:dyDescent="0.25">
      <c r="B16" s="205" t="s">
        <v>142</v>
      </c>
      <c r="C16" s="206"/>
      <c r="D16" s="206"/>
      <c r="E16" s="216"/>
    </row>
    <row r="17" spans="2:5" x14ac:dyDescent="0.25">
      <c r="B17" s="217" t="s">
        <v>143</v>
      </c>
      <c r="C17" s="218"/>
      <c r="D17" s="218"/>
      <c r="E17" s="219"/>
    </row>
  </sheetData>
  <sheetProtection password="C751" sheet="1" objects="1" scenarios="1" formatCells="0" formatColumns="0" formatRows="0"/>
  <customSheetViews>
    <customSheetView guid="{AD98DCF0-8B86-4C8D-99EB-A71B98AE4B66}" scale="106" topLeftCell="B1">
      <selection activeCell="D8" sqref="D8"/>
      <pageMargins left="0.51181102362204722" right="0.51181102362204722" top="0.78740157480314965" bottom="0.78740157480314965" header="0.31496062992125984" footer="0.31496062992125984"/>
      <pageSetup paperSize="9" orientation="landscape" r:id="rId1"/>
    </customSheetView>
  </customSheetViews>
  <mergeCells count="6">
    <mergeCell ref="B17:E17"/>
    <mergeCell ref="B1:E1"/>
    <mergeCell ref="B9:E9"/>
    <mergeCell ref="B10:E10"/>
    <mergeCell ref="B11:E11"/>
    <mergeCell ref="B16:E16"/>
  </mergeCells>
  <pageMargins left="0.51181102362204722" right="0.51181102362204722" top="0.78740157480314965" bottom="0.78740157480314965" header="0.31496062992125984" footer="0.31496062992125984"/>
  <pageSetup paperSize="9" orientation="landscape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zoomScale="93" zoomScaleNormal="93" workbookViewId="0">
      <selection activeCell="A2" sqref="A2:J2"/>
    </sheetView>
  </sheetViews>
  <sheetFormatPr defaultColWidth="15.7109375" defaultRowHeight="15" x14ac:dyDescent="0.25"/>
  <cols>
    <col min="1" max="1" width="6.42578125" style="3" customWidth="1"/>
    <col min="2" max="2" width="37.7109375" style="3" customWidth="1"/>
    <col min="3" max="3" width="16.7109375" style="3" bestFit="1" customWidth="1"/>
    <col min="4" max="9" width="15.7109375" style="3" customWidth="1"/>
    <col min="10" max="10" width="12.7109375" style="3" hidden="1" customWidth="1"/>
    <col min="11" max="11" width="64" style="3" customWidth="1"/>
    <col min="12" max="16384" width="15.7109375" style="3"/>
  </cols>
  <sheetData>
    <row r="1" spans="1:11" ht="31.5" customHeight="1" x14ac:dyDescent="0.25">
      <c r="A1" s="264" t="s">
        <v>33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ht="18.75" customHeight="1" x14ac:dyDescent="0.25">
      <c r="A2" s="263" t="str">
        <f>+'BL-Orçamentário - QD 09'!A1</f>
        <v xml:space="preserve">ENTIDADE: COREN - </v>
      </c>
      <c r="B2" s="263"/>
      <c r="C2" s="263"/>
      <c r="D2" s="263"/>
      <c r="E2" s="263"/>
      <c r="F2" s="263"/>
      <c r="G2" s="263"/>
      <c r="H2" s="263"/>
      <c r="I2" s="263"/>
      <c r="J2" s="263"/>
      <c r="K2" s="101" t="str">
        <f>+'BL-Orçamentário - QD 09'!A2</f>
        <v>EXERCÍCIO : 20xx</v>
      </c>
    </row>
    <row r="3" spans="1:11" hidden="1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ht="29.25" customHeight="1" x14ac:dyDescent="0.25">
      <c r="A4" s="264" t="s">
        <v>32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</row>
    <row r="5" spans="1:11" x14ac:dyDescent="0.25">
      <c r="A5" s="266" t="s">
        <v>93</v>
      </c>
      <c r="B5" s="215" t="s">
        <v>3</v>
      </c>
      <c r="C5" s="251" t="s">
        <v>307</v>
      </c>
      <c r="D5" s="215" t="s">
        <v>24</v>
      </c>
      <c r="E5" s="215"/>
      <c r="F5" s="215"/>
      <c r="G5" s="215" t="s">
        <v>23</v>
      </c>
      <c r="H5" s="273" t="s">
        <v>116</v>
      </c>
      <c r="I5" s="274"/>
      <c r="J5" s="273" t="s">
        <v>31</v>
      </c>
      <c r="K5" s="274"/>
    </row>
    <row r="6" spans="1:11" x14ac:dyDescent="0.25">
      <c r="A6" s="266"/>
      <c r="B6" s="215"/>
      <c r="C6" s="252"/>
      <c r="D6" s="103" t="s">
        <v>20</v>
      </c>
      <c r="E6" s="103" t="s">
        <v>21</v>
      </c>
      <c r="F6" s="103" t="s">
        <v>22</v>
      </c>
      <c r="G6" s="215"/>
      <c r="H6" s="275"/>
      <c r="I6" s="276"/>
      <c r="J6" s="275"/>
      <c r="K6" s="276"/>
    </row>
    <row r="7" spans="1:11" x14ac:dyDescent="0.25">
      <c r="A7" s="29">
        <v>1</v>
      </c>
      <c r="B7" s="4" t="s">
        <v>19</v>
      </c>
      <c r="C7" s="180">
        <f>+'DCR-BALANCETE'!C8</f>
        <v>0</v>
      </c>
      <c r="D7" s="5">
        <f>+'BL-Orçamentário - QD 09'!C5</f>
        <v>0</v>
      </c>
      <c r="E7" s="5">
        <f>+'BL-Financeiro - QD 10 E 11'!C5</f>
        <v>0</v>
      </c>
      <c r="F7" s="104" t="s">
        <v>28</v>
      </c>
      <c r="G7" s="5">
        <f>+'DVP-REVISADA - QD 14'!B6</f>
        <v>0</v>
      </c>
      <c r="H7" s="104" t="s">
        <v>28</v>
      </c>
      <c r="I7" s="104" t="s">
        <v>28</v>
      </c>
      <c r="J7" s="18">
        <f>+(SUM(C7:G7))/4-G7</f>
        <v>0</v>
      </c>
      <c r="K7" s="105" t="str">
        <f>IF(J7=0,"OK! AS DESMONSTRAÇÕES ESTÃO CONSOLIDADAS","AS DEMONSTRAÇÕES CONTÁBEIS APRESENTAM SALDOS DIVERGENTES!")</f>
        <v>OK! AS DESMONSTRAÇÕES ESTÃO CONSOLIDADAS</v>
      </c>
    </row>
    <row r="8" spans="1:11" x14ac:dyDescent="0.25">
      <c r="A8" s="29">
        <v>2</v>
      </c>
      <c r="B8" s="4" t="s">
        <v>25</v>
      </c>
      <c r="C8" s="180">
        <f>+'DCR-BALANCETE'!C9</f>
        <v>0</v>
      </c>
      <c r="D8" s="5">
        <f>+'BL-Orçamentário - QD 09'!C6</f>
        <v>0</v>
      </c>
      <c r="E8" s="5">
        <f>+'BL-Financeiro - QD 10 E 11'!C6</f>
        <v>0</v>
      </c>
      <c r="F8" s="104" t="s">
        <v>28</v>
      </c>
      <c r="G8" s="5">
        <f>+SUM('DVP-REVISADA - QD 14'!B7:B10)</f>
        <v>0</v>
      </c>
      <c r="H8" s="104" t="s">
        <v>28</v>
      </c>
      <c r="I8" s="104" t="s">
        <v>28</v>
      </c>
      <c r="J8" s="18">
        <f>+(SUM(C8:G8))/4-G8</f>
        <v>0</v>
      </c>
      <c r="K8" s="105" t="str">
        <f t="shared" ref="K8:K25" si="0">IF(J8=0,"OK! AS DESMONSTRAÇÕES ESTÃO CONSOLIDADAS","AS DEMONSTRAÇÕES CONTÁBEIS APRESENTAM SALDOS DIVERGENTES!")</f>
        <v>OK! AS DESMONSTRAÇÕES ESTÃO CONSOLIDADAS</v>
      </c>
    </row>
    <row r="9" spans="1:11" x14ac:dyDescent="0.25">
      <c r="A9" s="29">
        <v>3</v>
      </c>
      <c r="B9" s="4" t="s">
        <v>26</v>
      </c>
      <c r="C9" s="180">
        <f>+'DCR-BALANCETE'!C10</f>
        <v>0</v>
      </c>
      <c r="D9" s="5">
        <f>+'BL-Orçamentário - QD 09'!C8</f>
        <v>0</v>
      </c>
      <c r="E9" s="5">
        <f>+'BL-Financeiro - QD 10 E 11'!C7</f>
        <v>0</v>
      </c>
      <c r="F9" s="104" t="s">
        <v>28</v>
      </c>
      <c r="G9" s="5">
        <f>+'DVP-REVISADA - QD 14'!B24</f>
        <v>0</v>
      </c>
      <c r="H9" s="104" t="s">
        <v>28</v>
      </c>
      <c r="I9" s="104" t="s">
        <v>28</v>
      </c>
      <c r="J9" s="18">
        <f>+(SUM(C9:G9))/4-G9</f>
        <v>0</v>
      </c>
      <c r="K9" s="105" t="str">
        <f t="shared" si="0"/>
        <v>OK! AS DESMONSTRAÇÕES ESTÃO CONSOLIDADAS</v>
      </c>
    </row>
    <row r="10" spans="1:11" x14ac:dyDescent="0.25">
      <c r="A10" s="29">
        <v>4</v>
      </c>
      <c r="B10" s="4" t="s">
        <v>27</v>
      </c>
      <c r="C10" s="180">
        <f>+'DCR-BALANCETE'!C11</f>
        <v>0</v>
      </c>
      <c r="D10" s="5">
        <f>+'BL-Orçamentário - QD 09'!C9</f>
        <v>0</v>
      </c>
      <c r="E10" s="5">
        <f>+'BL-Financeiro - QD 10 E 11'!C8</f>
        <v>0</v>
      </c>
      <c r="F10" s="104" t="s">
        <v>28</v>
      </c>
      <c r="G10" s="5">
        <f>+SUM('DVP-REVISADA - QD 14'!B25:B28)</f>
        <v>0</v>
      </c>
      <c r="H10" s="104" t="s">
        <v>28</v>
      </c>
      <c r="I10" s="104" t="s">
        <v>28</v>
      </c>
      <c r="J10" s="18">
        <f>+(SUM(D10:G10))/3-G10</f>
        <v>0</v>
      </c>
      <c r="K10" s="105" t="str">
        <f t="shared" si="0"/>
        <v>OK! AS DESMONSTRAÇÕES ESTÃO CONSOLIDADAS</v>
      </c>
    </row>
    <row r="11" spans="1:11" x14ac:dyDescent="0.25">
      <c r="A11" s="169">
        <v>5</v>
      </c>
      <c r="B11" s="167" t="s">
        <v>76</v>
      </c>
      <c r="C11" s="104" t="s">
        <v>28</v>
      </c>
      <c r="D11" s="104" t="s">
        <v>28</v>
      </c>
      <c r="E11" s="104" t="s">
        <v>28</v>
      </c>
      <c r="F11" s="104" t="s">
        <v>28</v>
      </c>
      <c r="G11" s="104" t="s">
        <v>28</v>
      </c>
      <c r="H11" s="104" t="s">
        <v>28</v>
      </c>
      <c r="I11" s="104" t="s">
        <v>28</v>
      </c>
      <c r="J11" s="7" t="s">
        <v>28</v>
      </c>
      <c r="K11" s="54" t="s">
        <v>28</v>
      </c>
    </row>
    <row r="12" spans="1:11" x14ac:dyDescent="0.25">
      <c r="A12" s="29">
        <v>6</v>
      </c>
      <c r="B12" s="4" t="str">
        <f>+'BL-PATRIMONIAL - QD 13'!A6</f>
        <v>DISPONÍVEL (CAIXA / BANCOS)</v>
      </c>
      <c r="C12" s="180">
        <f>+'DCR-BALANCETE'!C14+'DCR-BALANCETE'!C15</f>
        <v>0</v>
      </c>
      <c r="D12" s="104" t="s">
        <v>28</v>
      </c>
      <c r="E12" s="5">
        <f>+'BL-Financeiro - QD 10 E 11'!C11</f>
        <v>1922921.94</v>
      </c>
      <c r="F12" s="5">
        <f>+'BL-PATRIMONIAL - QD 13'!B6</f>
        <v>0</v>
      </c>
      <c r="G12" s="104" t="s">
        <v>28</v>
      </c>
      <c r="H12" s="104" t="s">
        <v>28</v>
      </c>
      <c r="I12" s="104" t="s">
        <v>28</v>
      </c>
      <c r="J12" s="18">
        <f>+(SUM(C12:G12))/3-F12</f>
        <v>640973.98</v>
      </c>
      <c r="K12" s="105" t="str">
        <f t="shared" si="0"/>
        <v>AS DEMONSTRAÇÕES CONTÁBEIS APRESENTAM SALDOS DIVERGENTES!</v>
      </c>
    </row>
    <row r="13" spans="1:11" x14ac:dyDescent="0.25">
      <c r="A13" s="29">
        <v>7</v>
      </c>
      <c r="B13" s="4" t="s">
        <v>115</v>
      </c>
      <c r="C13" s="180">
        <f>'DCR-BALANCETE'!C16+'DCR-BALANCETE'!C17</f>
        <v>0</v>
      </c>
      <c r="D13" s="104" t="s">
        <v>28</v>
      </c>
      <c r="E13" s="104" t="s">
        <v>28</v>
      </c>
      <c r="F13" s="5">
        <f>+'BL-PATRIMONIAL - QD 13'!B7+'BL-PATRIMONIAL - QD 13'!B8</f>
        <v>0</v>
      </c>
      <c r="G13" s="104" t="s">
        <v>28</v>
      </c>
      <c r="H13" s="43">
        <f>+'BP x BF - QD12 (extra orçam)'!H9</f>
        <v>0</v>
      </c>
      <c r="I13" s="104" t="s">
        <v>126</v>
      </c>
      <c r="J13" s="18">
        <f>+(SUM(C13:H13))/3-F13</f>
        <v>0</v>
      </c>
      <c r="K13" s="105" t="str">
        <f t="shared" si="0"/>
        <v>OK! AS DESMONSTRAÇÕES ESTÃO CONSOLIDADAS</v>
      </c>
    </row>
    <row r="14" spans="1:11" x14ac:dyDescent="0.25">
      <c r="A14" s="29">
        <v>8</v>
      </c>
      <c r="B14" s="4" t="str">
        <f>+'BL-PATRIMONIAL - QD 13'!A9</f>
        <v>BENS MÓVEIS</v>
      </c>
      <c r="C14" s="180">
        <f>+'DCR-BALANCETE'!C19</f>
        <v>0</v>
      </c>
      <c r="D14" s="104" t="s">
        <v>28</v>
      </c>
      <c r="E14" s="104" t="s">
        <v>28</v>
      </c>
      <c r="F14" s="5">
        <f>+'BL-PATRIMONIAL - QD 13'!B9</f>
        <v>0</v>
      </c>
      <c r="G14" s="104" t="s">
        <v>28</v>
      </c>
      <c r="H14" s="43">
        <f>+'BP x DVP  - QD 15 (permanente)'!F3</f>
        <v>0</v>
      </c>
      <c r="I14" s="104" t="s">
        <v>127</v>
      </c>
      <c r="J14" s="18">
        <f>+(SUM(C14:H14))/3-F14</f>
        <v>0</v>
      </c>
      <c r="K14" s="105" t="str">
        <f t="shared" si="0"/>
        <v>OK! AS DESMONSTRAÇÕES ESTÃO CONSOLIDADAS</v>
      </c>
    </row>
    <row r="15" spans="1:11" x14ac:dyDescent="0.25">
      <c r="A15" s="29">
        <v>9</v>
      </c>
      <c r="B15" s="4" t="str">
        <f>+'BL-PATRIMONIAL - QD 13'!A10</f>
        <v>BENS IMÓVEIS</v>
      </c>
      <c r="C15" s="180">
        <f>+'DCR-BALANCETE'!C20</f>
        <v>0</v>
      </c>
      <c r="D15" s="104" t="s">
        <v>28</v>
      </c>
      <c r="E15" s="104" t="s">
        <v>28</v>
      </c>
      <c r="F15" s="5">
        <f>+'BL-PATRIMONIAL - QD 13'!B10</f>
        <v>0</v>
      </c>
      <c r="G15" s="104" t="s">
        <v>28</v>
      </c>
      <c r="H15" s="43">
        <f>+'BP x DVP  - QD 15 (permanente)'!F4</f>
        <v>0</v>
      </c>
      <c r="I15" s="104" t="s">
        <v>127</v>
      </c>
      <c r="J15" s="18">
        <f>+(SUM(C15:H15))/3-F15</f>
        <v>0</v>
      </c>
      <c r="K15" s="105" t="str">
        <f t="shared" si="0"/>
        <v>OK! AS DESMONSTRAÇÕES ESTÃO CONSOLIDADAS</v>
      </c>
    </row>
    <row r="16" spans="1:11" x14ac:dyDescent="0.25">
      <c r="A16" s="29">
        <v>10</v>
      </c>
      <c r="B16" s="4" t="str">
        <f>+'BL-PATRIMONIAL - QD 13'!A11</f>
        <v>DÍVIDA ATIVA</v>
      </c>
      <c r="C16" s="180">
        <f>+'DCR-BALANCETE'!C21</f>
        <v>0</v>
      </c>
      <c r="D16" s="104" t="s">
        <v>28</v>
      </c>
      <c r="E16" s="104" t="s">
        <v>28</v>
      </c>
      <c r="F16" s="5">
        <f>+'BL-PATRIMONIAL - QD 13'!B11</f>
        <v>0</v>
      </c>
      <c r="G16" s="104" t="s">
        <v>28</v>
      </c>
      <c r="H16" s="43">
        <f>+'BP x DVP  - QD 15 (permanente)'!F5</f>
        <v>0</v>
      </c>
      <c r="I16" s="104" t="s">
        <v>127</v>
      </c>
      <c r="J16" s="18">
        <f>+(SUM(C16:H16))/3-F16</f>
        <v>0</v>
      </c>
      <c r="K16" s="105" t="str">
        <f t="shared" si="0"/>
        <v>OK! AS DESMONSTRAÇÕES ESTÃO CONSOLIDADAS</v>
      </c>
    </row>
    <row r="17" spans="1:11" x14ac:dyDescent="0.25">
      <c r="A17" s="29">
        <v>11</v>
      </c>
      <c r="B17" s="4" t="s">
        <v>300</v>
      </c>
      <c r="C17" s="180">
        <f>+'DCR-BALANCETE'!C22</f>
        <v>0</v>
      </c>
      <c r="D17" s="104"/>
      <c r="E17" s="104"/>
      <c r="F17" s="5">
        <f>+'BL-PATRIMONIAL - QD 13'!B12</f>
        <v>0</v>
      </c>
      <c r="G17" s="104"/>
      <c r="H17" s="43">
        <f>+'BP x DVP  - QD 15 (permanente)'!F6</f>
        <v>0</v>
      </c>
      <c r="I17" s="104" t="s">
        <v>127</v>
      </c>
      <c r="J17" s="18">
        <f t="shared" ref="J17:J25" si="1">+(SUM(C17:H17))/3-F17</f>
        <v>0</v>
      </c>
      <c r="K17" s="105" t="str">
        <f t="shared" si="0"/>
        <v>OK! AS DESMONSTRAÇÕES ESTÃO CONSOLIDADAS</v>
      </c>
    </row>
    <row r="18" spans="1:11" x14ac:dyDescent="0.25">
      <c r="A18" s="29">
        <v>12</v>
      </c>
      <c r="B18" s="4" t="s">
        <v>302</v>
      </c>
      <c r="C18" s="180">
        <f>+'DCR-BALANCETE'!C23</f>
        <v>0</v>
      </c>
      <c r="D18" s="104"/>
      <c r="E18" s="104"/>
      <c r="F18" s="5">
        <f>+'BL-PATRIMONIAL - QD 13'!B13</f>
        <v>0</v>
      </c>
      <c r="G18" s="104"/>
      <c r="H18" s="43">
        <f>+'BP x DVP  - QD 15 (permanente)'!F7</f>
        <v>0</v>
      </c>
      <c r="I18" s="104" t="s">
        <v>127</v>
      </c>
      <c r="J18" s="18">
        <f t="shared" si="1"/>
        <v>0</v>
      </c>
      <c r="K18" s="105" t="str">
        <f t="shared" si="0"/>
        <v>OK! AS DESMONSTRAÇÕES ESTÃO CONSOLIDADAS</v>
      </c>
    </row>
    <row r="19" spans="1:11" x14ac:dyDescent="0.25">
      <c r="A19" s="29">
        <v>13</v>
      </c>
      <c r="B19" s="4" t="str">
        <f>+'BL-PATRIMONIAL - QD 13'!A14</f>
        <v>ALMOXARIFADO</v>
      </c>
      <c r="C19" s="180">
        <f>+'DCR-BALANCETE'!C24</f>
        <v>0</v>
      </c>
      <c r="D19" s="104" t="s">
        <v>28</v>
      </c>
      <c r="E19" s="104" t="s">
        <v>28</v>
      </c>
      <c r="F19" s="5">
        <f>+'BL-PATRIMONIAL - QD 13'!B14</f>
        <v>0</v>
      </c>
      <c r="G19" s="104" t="s">
        <v>28</v>
      </c>
      <c r="H19" s="43">
        <f>+'BP x DVP  - QD 15 (permanente)'!F8</f>
        <v>0</v>
      </c>
      <c r="I19" s="104" t="s">
        <v>127</v>
      </c>
      <c r="J19" s="18">
        <f t="shared" si="1"/>
        <v>0</v>
      </c>
      <c r="K19" s="105" t="str">
        <f t="shared" si="0"/>
        <v>OK! AS DESMONSTRAÇÕES ESTÃO CONSOLIDADAS</v>
      </c>
    </row>
    <row r="20" spans="1:11" x14ac:dyDescent="0.25">
      <c r="A20" s="29">
        <v>14</v>
      </c>
      <c r="B20" s="4" t="str">
        <f>+'BL-PATRIMONIAL - QD 13'!A15</f>
        <v>OUTROS  VALORES  - ATIVO PERMANENTE</v>
      </c>
      <c r="C20" s="180">
        <f>+'DCR-BALANCETE'!C25</f>
        <v>0</v>
      </c>
      <c r="D20" s="104" t="s">
        <v>28</v>
      </c>
      <c r="E20" s="104" t="s">
        <v>28</v>
      </c>
      <c r="F20" s="5">
        <f>+'BL-PATRIMONIAL - QD 13'!D15</f>
        <v>0</v>
      </c>
      <c r="G20" s="104" t="s">
        <v>28</v>
      </c>
      <c r="H20" s="43">
        <f>+'BP x DVP  - QD 15 (permanente)'!F9</f>
        <v>276</v>
      </c>
      <c r="I20" s="104" t="s">
        <v>127</v>
      </c>
      <c r="J20" s="18">
        <f t="shared" si="1"/>
        <v>92</v>
      </c>
      <c r="K20" s="105" t="str">
        <f t="shared" si="0"/>
        <v>AS DEMONSTRAÇÕES CONTÁBEIS APRESENTAM SALDOS DIVERGENTES!</v>
      </c>
    </row>
    <row r="21" spans="1:11" x14ac:dyDescent="0.25">
      <c r="A21" s="169">
        <v>15</v>
      </c>
      <c r="B21" s="167" t="s">
        <v>77</v>
      </c>
      <c r="C21" s="104" t="s">
        <v>28</v>
      </c>
      <c r="D21" s="104" t="s">
        <v>28</v>
      </c>
      <c r="E21" s="104" t="s">
        <v>28</v>
      </c>
      <c r="F21" s="104" t="s">
        <v>28</v>
      </c>
      <c r="G21" s="104" t="s">
        <v>28</v>
      </c>
      <c r="H21" s="104" t="s">
        <v>28</v>
      </c>
      <c r="I21" s="104" t="s">
        <v>28</v>
      </c>
      <c r="J21" s="7" t="s">
        <v>28</v>
      </c>
      <c r="K21" s="54" t="s">
        <v>28</v>
      </c>
    </row>
    <row r="22" spans="1:11" x14ac:dyDescent="0.25">
      <c r="A22" s="29">
        <v>16</v>
      </c>
      <c r="B22" s="4" t="str">
        <f>+'BL-PATRIMONIAL - QD 13'!A20</f>
        <v>PASSIVO FINANCEIRO</v>
      </c>
      <c r="C22" s="180">
        <f>+'DCR-BALANCETE'!C28+'DCR-BALANCETE'!C29</f>
        <v>0</v>
      </c>
      <c r="D22" s="104" t="s">
        <v>28</v>
      </c>
      <c r="E22" s="104" t="s">
        <v>28</v>
      </c>
      <c r="F22" s="5">
        <f>+'BL-PATRIMONIAL - QD 13'!B20</f>
        <v>0</v>
      </c>
      <c r="G22" s="104" t="s">
        <v>28</v>
      </c>
      <c r="H22" s="43">
        <f>+'BP x BF - QD12 (extra orçam)'!H19</f>
        <v>-3894.63</v>
      </c>
      <c r="I22" s="104" t="s">
        <v>117</v>
      </c>
      <c r="J22" s="18">
        <f t="shared" si="1"/>
        <v>-1298.21</v>
      </c>
      <c r="K22" s="105" t="str">
        <f t="shared" si="0"/>
        <v>AS DEMONSTRAÇÕES CONTÁBEIS APRESENTAM SALDOS DIVERGENTES!</v>
      </c>
    </row>
    <row r="23" spans="1:11" x14ac:dyDescent="0.25">
      <c r="A23" s="29">
        <v>17</v>
      </c>
      <c r="B23" s="4" t="str">
        <f>+'BL-PATRIMONIAL - QD 13'!A21</f>
        <v>DÍVIDA FUNDADA</v>
      </c>
      <c r="C23" s="180">
        <f>+'DCR-BALANCETE'!C32</f>
        <v>0</v>
      </c>
      <c r="D23" s="104" t="s">
        <v>28</v>
      </c>
      <c r="E23" s="104" t="s">
        <v>28</v>
      </c>
      <c r="F23" s="5">
        <f>+'BL-PATRIMONIAL - QD 13'!D21</f>
        <v>0</v>
      </c>
      <c r="G23" s="104" t="s">
        <v>28</v>
      </c>
      <c r="H23" s="43">
        <f>+'BP x DVP  - QD 15 (permanente)'!F13</f>
        <v>0</v>
      </c>
      <c r="I23" s="104" t="s">
        <v>127</v>
      </c>
      <c r="J23" s="18">
        <f t="shared" si="1"/>
        <v>0</v>
      </c>
      <c r="K23" s="105" t="str">
        <f t="shared" si="0"/>
        <v>OK! AS DESMONSTRAÇÕES ESTÃO CONSOLIDADAS</v>
      </c>
    </row>
    <row r="24" spans="1:11" x14ac:dyDescent="0.25">
      <c r="A24" s="29">
        <v>18</v>
      </c>
      <c r="B24" s="4" t="str">
        <f>+'BL-PATRIMONIAL - QD 13'!A22</f>
        <v>OUTROS PASSIVOS PERMANENTES</v>
      </c>
      <c r="C24" s="180">
        <f>+'DCR-BALANCETE'!C33</f>
        <v>0</v>
      </c>
      <c r="D24" s="104" t="s">
        <v>28</v>
      </c>
      <c r="E24" s="104" t="s">
        <v>28</v>
      </c>
      <c r="F24" s="5">
        <f>+'BL-PATRIMONIAL - QD 13'!D22</f>
        <v>0</v>
      </c>
      <c r="G24" s="104" t="s">
        <v>28</v>
      </c>
      <c r="H24" s="43">
        <f>+'BP x DVP  - QD 15 (permanente)'!F14</f>
        <v>0</v>
      </c>
      <c r="I24" s="104" t="s">
        <v>127</v>
      </c>
      <c r="J24" s="18">
        <f t="shared" si="1"/>
        <v>0</v>
      </c>
      <c r="K24" s="105" t="str">
        <f t="shared" si="0"/>
        <v>OK! AS DESMONSTRAÇÕES ESTÃO CONSOLIDADAS</v>
      </c>
    </row>
    <row r="25" spans="1:11" x14ac:dyDescent="0.25">
      <c r="A25" s="29">
        <v>19</v>
      </c>
      <c r="B25" s="4" t="str">
        <f>+'BL-PATRIMONIAL - QD 13'!A23</f>
        <v>PATRIMÔNIO LÍQUIDO  / VARIAÇÃO</v>
      </c>
      <c r="C25" s="180">
        <f>+'DCR-BALANCETE'!D34</f>
        <v>0</v>
      </c>
      <c r="D25" s="104" t="s">
        <v>28</v>
      </c>
      <c r="E25" s="104" t="s">
        <v>28</v>
      </c>
      <c r="F25" s="5">
        <f>+'BL-PATRIMONIAL - QD 13'!D23</f>
        <v>0</v>
      </c>
      <c r="G25" s="26">
        <f>+'DVP-REVISADA - QD 14'!E6</f>
        <v>0</v>
      </c>
      <c r="H25" s="104" t="s">
        <v>28</v>
      </c>
      <c r="I25" s="104" t="s">
        <v>28</v>
      </c>
      <c r="J25" s="18">
        <f t="shared" si="1"/>
        <v>0</v>
      </c>
      <c r="K25" s="105" t="str">
        <f t="shared" si="0"/>
        <v>OK! AS DESMONSTRAÇÕES ESTÃO CONSOLIDADAS</v>
      </c>
    </row>
    <row r="26" spans="1:11" x14ac:dyDescent="0.25">
      <c r="A26" s="106" t="s">
        <v>34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8"/>
    </row>
    <row r="27" spans="1:11" x14ac:dyDescent="0.25">
      <c r="A27" s="267" t="str">
        <f>IF(SUM(J7:J25)=0,"AS DEMONSTRAÇÕES CONTÁBEIS APRESENTAM, EM SUAS RUBRICAS DE MAIOR RELEVÂNCIA, SALDOS CONSOLIDADOS, EM CONFORMIDADE COM A LEI 4320/64.","FORAM CONSTATADAS INCONSISTÊNCIAS NAS DEMONSTRAÇÕES CONTÁBEIS APRESENTADAS, CONTRARIANDO, PORTANTO, AO QUANTO DISPOSTO NA LEI 4320/64.")</f>
        <v>FORAM CONSTATADAS INCONSISTÊNCIAS NAS DEMONSTRAÇÕES CONTÁBEIS APRESENTADAS, CONTRARIANDO, PORTANTO, AO QUANTO DISPOSTO NA LEI 4320/64.</v>
      </c>
      <c r="B27" s="268"/>
      <c r="C27" s="268"/>
      <c r="D27" s="268"/>
      <c r="E27" s="268"/>
      <c r="F27" s="268"/>
      <c r="G27" s="268"/>
      <c r="H27" s="268"/>
      <c r="I27" s="268"/>
      <c r="J27" s="268"/>
      <c r="K27" s="269"/>
    </row>
    <row r="28" spans="1:11" x14ac:dyDescent="0.25">
      <c r="A28" s="270"/>
      <c r="B28" s="271"/>
      <c r="C28" s="271"/>
      <c r="D28" s="271"/>
      <c r="E28" s="271"/>
      <c r="F28" s="271"/>
      <c r="G28" s="271"/>
      <c r="H28" s="271"/>
      <c r="I28" s="271"/>
      <c r="J28" s="271"/>
      <c r="K28" s="272"/>
    </row>
    <row r="32" spans="1:11" x14ac:dyDescent="0.25">
      <c r="B32" s="265" t="s">
        <v>112</v>
      </c>
      <c r="C32" s="265"/>
      <c r="D32" s="265"/>
      <c r="E32" s="265"/>
      <c r="F32" s="265"/>
      <c r="G32" s="265"/>
      <c r="H32" s="265"/>
      <c r="I32" s="265"/>
      <c r="J32" s="265"/>
      <c r="K32" s="265"/>
    </row>
    <row r="33" spans="2:11" x14ac:dyDescent="0.25">
      <c r="B33" s="265" t="s">
        <v>113</v>
      </c>
      <c r="C33" s="265"/>
      <c r="D33" s="265"/>
      <c r="E33" s="265"/>
      <c r="F33" s="265"/>
      <c r="G33" s="265"/>
      <c r="H33" s="265"/>
      <c r="I33" s="265"/>
      <c r="J33" s="265"/>
      <c r="K33" s="265"/>
    </row>
    <row r="34" spans="2:11" x14ac:dyDescent="0.25">
      <c r="B34" s="265" t="s">
        <v>89</v>
      </c>
      <c r="C34" s="265"/>
      <c r="D34" s="265"/>
      <c r="E34" s="265"/>
      <c r="F34" s="265"/>
      <c r="G34" s="265"/>
      <c r="H34" s="265"/>
      <c r="I34" s="265"/>
      <c r="J34" s="265"/>
      <c r="K34" s="265"/>
    </row>
  </sheetData>
  <sheetProtection password="D268" sheet="1" objects="1" scenarios="1" formatCells="0" formatColumns="0" formatRows="0"/>
  <customSheetViews>
    <customSheetView guid="{AD98DCF0-8B86-4C8D-99EB-A71B98AE4B66}" scale="93" fitToPage="1" hiddenRows="1" hiddenColumns="1" topLeftCell="A4">
      <selection activeCell="A36" sqref="A36:XFD36"/>
      <rowBreaks count="1" manualBreakCount="1">
        <brk id="34" max="16383" man="1"/>
      </rowBreaks>
      <pageMargins left="0.31496062992125984" right="0.31496062992125984" top="0.78740157480314965" bottom="0.78740157480314965" header="0.31496062992125984" footer="0.31496062992125984"/>
      <pageSetup paperSize="9" scale="64" orientation="landscape" r:id="rId1"/>
    </customSheetView>
  </customSheetViews>
  <mergeCells count="14">
    <mergeCell ref="B34:K34"/>
    <mergeCell ref="A5:A6"/>
    <mergeCell ref="A27:K28"/>
    <mergeCell ref="B5:B6"/>
    <mergeCell ref="D5:F5"/>
    <mergeCell ref="G5:G6"/>
    <mergeCell ref="J5:K6"/>
    <mergeCell ref="H5:I6"/>
    <mergeCell ref="A2:J2"/>
    <mergeCell ref="A4:K4"/>
    <mergeCell ref="A1:K1"/>
    <mergeCell ref="B32:K32"/>
    <mergeCell ref="B33:K33"/>
    <mergeCell ref="C5:C6"/>
  </mergeCells>
  <conditionalFormatting sqref="K12 K22:K25 K8:K10">
    <cfRule type="cellIs" dxfId="11" priority="26" operator="equal">
      <formula>$J$7=0</formula>
    </cfRule>
  </conditionalFormatting>
  <conditionalFormatting sqref="J12 J7:J10">
    <cfRule type="cellIs" dxfId="10" priority="25" operator="equal">
      <formula>0</formula>
    </cfRule>
  </conditionalFormatting>
  <conditionalFormatting sqref="K7">
    <cfRule type="cellIs" dxfId="9" priority="12" operator="equal">
      <formula>"""OK! AS DESMONSTRAÇÕES ESTÃO CONSOLIDADAS"""</formula>
    </cfRule>
  </conditionalFormatting>
  <conditionalFormatting sqref="K13">
    <cfRule type="cellIs" dxfId="8" priority="10" operator="equal">
      <formula>$J$7=0</formula>
    </cfRule>
  </conditionalFormatting>
  <conditionalFormatting sqref="K14:K20">
    <cfRule type="cellIs" dxfId="7" priority="9" operator="equal">
      <formula>$J$7=0</formula>
    </cfRule>
  </conditionalFormatting>
  <conditionalFormatting sqref="J13">
    <cfRule type="cellIs" dxfId="6" priority="8" operator="equal">
      <formula>0</formula>
    </cfRule>
  </conditionalFormatting>
  <conditionalFormatting sqref="J14">
    <cfRule type="cellIs" dxfId="5" priority="7" operator="equal">
      <formula>0</formula>
    </cfRule>
  </conditionalFormatting>
  <conditionalFormatting sqref="J15">
    <cfRule type="cellIs" dxfId="4" priority="6" operator="equal">
      <formula>0</formula>
    </cfRule>
  </conditionalFormatting>
  <conditionalFormatting sqref="J16">
    <cfRule type="cellIs" dxfId="3" priority="5" operator="equal">
      <formula>0</formula>
    </cfRule>
  </conditionalFormatting>
  <conditionalFormatting sqref="J17:J20">
    <cfRule type="cellIs" dxfId="2" priority="4" operator="equal">
      <formula>0</formula>
    </cfRule>
  </conditionalFormatting>
  <conditionalFormatting sqref="J22:J24">
    <cfRule type="cellIs" dxfId="1" priority="3" operator="equal">
      <formula>0</formula>
    </cfRule>
  </conditionalFormatting>
  <conditionalFormatting sqref="J25">
    <cfRule type="cellIs" dxfId="0" priority="2" operator="equal">
      <formula>0</formula>
    </cfRule>
  </conditionalFormatting>
  <pageMargins left="0.31496062992125984" right="0.31496062992125984" top="0.78740157480314965" bottom="0.78740157480314965" header="0.31496062992125984" footer="0.31496062992125984"/>
  <pageSetup paperSize="9" scale="64" orientation="landscape" r:id="rId2"/>
  <rowBreaks count="1" manualBreakCount="1">
    <brk id="34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A9" sqref="A9"/>
    </sheetView>
  </sheetViews>
  <sheetFormatPr defaultRowHeight="15" x14ac:dyDescent="0.25"/>
  <sheetData>
    <row r="1" spans="1:10" x14ac:dyDescent="0.25">
      <c r="A1" s="13" t="s">
        <v>92</v>
      </c>
      <c r="B1" s="19"/>
      <c r="C1" s="19"/>
      <c r="D1" s="19"/>
      <c r="E1" s="19"/>
      <c r="F1" s="19"/>
      <c r="G1" s="20"/>
    </row>
    <row r="2" spans="1:10" x14ac:dyDescent="0.25">
      <c r="A2" s="21"/>
      <c r="B2" s="22"/>
      <c r="C2" s="22"/>
      <c r="D2" s="22"/>
      <c r="E2" s="22"/>
      <c r="F2" s="22"/>
      <c r="G2" s="23"/>
    </row>
    <row r="3" spans="1:10" x14ac:dyDescent="0.25">
      <c r="A3" s="27" t="s">
        <v>91</v>
      </c>
      <c r="B3" s="24"/>
      <c r="C3" s="24"/>
      <c r="D3" s="24"/>
      <c r="E3" s="24"/>
      <c r="F3" s="24"/>
      <c r="G3" s="25"/>
    </row>
    <row r="5" spans="1:10" ht="37.5" customHeight="1" x14ac:dyDescent="0.25">
      <c r="A5" s="277" t="s">
        <v>90</v>
      </c>
      <c r="B5" s="277"/>
      <c r="C5" s="277"/>
      <c r="D5" s="277"/>
      <c r="E5" s="277"/>
      <c r="F5" s="277"/>
      <c r="G5" s="277"/>
      <c r="H5" s="277"/>
      <c r="I5" s="277"/>
      <c r="J5" s="277"/>
    </row>
    <row r="7" spans="1:10" x14ac:dyDescent="0.25">
      <c r="A7" s="28" t="s">
        <v>326</v>
      </c>
      <c r="B7" s="28"/>
    </row>
    <row r="8" spans="1:10" x14ac:dyDescent="0.25">
      <c r="A8" t="s">
        <v>327</v>
      </c>
    </row>
  </sheetData>
  <sheetProtection password="D268" sheet="1" objects="1" scenarios="1" formatCells="0" formatColumns="0"/>
  <customSheetViews>
    <customSheetView guid="{AD98DCF0-8B86-4C8D-99EB-A71B98AE4B66}">
      <selection activeCell="B3" sqref="B3"/>
      <pageMargins left="0.51181102362204722" right="0.51181102362204722" top="0.78740157480314965" bottom="0.78740157480314965" header="0.31496062992125984" footer="0.31496062992125984"/>
      <printOptions horizontalCentered="1"/>
      <pageSetup paperSize="9" orientation="portrait" r:id="rId1"/>
    </customSheetView>
  </customSheetViews>
  <mergeCells count="1">
    <mergeCell ref="A5:J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106" zoomScaleNormal="106" workbookViewId="0">
      <selection activeCell="D14" sqref="D14"/>
    </sheetView>
  </sheetViews>
  <sheetFormatPr defaultRowHeight="15" x14ac:dyDescent="0.25"/>
  <cols>
    <col min="2" max="2" width="27.85546875" customWidth="1"/>
    <col min="3" max="4" width="16.42578125" bestFit="1" customWidth="1"/>
    <col min="5" max="5" width="12.7109375" customWidth="1"/>
    <col min="8" max="8" width="9" bestFit="1" customWidth="1"/>
  </cols>
  <sheetData>
    <row r="1" spans="2:7" ht="15" customHeight="1" x14ac:dyDescent="0.25">
      <c r="B1" s="214" t="s">
        <v>157</v>
      </c>
      <c r="C1" s="214"/>
      <c r="D1" s="214"/>
      <c r="E1" s="214"/>
    </row>
    <row r="2" spans="2:7" ht="15" customHeight="1" x14ac:dyDescent="0.25">
      <c r="B2" s="214"/>
      <c r="C2" s="214"/>
      <c r="D2" s="214"/>
      <c r="E2" s="214"/>
    </row>
    <row r="4" spans="2:7" ht="19.5" customHeight="1" x14ac:dyDescent="0.25">
      <c r="B4" s="215" t="s">
        <v>158</v>
      </c>
      <c r="C4" s="215"/>
      <c r="D4" s="215"/>
      <c r="E4" s="215"/>
    </row>
    <row r="5" spans="2:7" x14ac:dyDescent="0.25">
      <c r="B5" s="79" t="s">
        <v>159</v>
      </c>
      <c r="C5" s="84" t="s">
        <v>160</v>
      </c>
      <c r="D5" s="84" t="s">
        <v>161</v>
      </c>
      <c r="E5" s="84" t="s">
        <v>162</v>
      </c>
    </row>
    <row r="6" spans="2:7" x14ac:dyDescent="0.25">
      <c r="B6" s="109" t="s">
        <v>1</v>
      </c>
      <c r="C6" s="191">
        <f>+SUM(C7:C16)</f>
        <v>0</v>
      </c>
      <c r="D6" s="191">
        <f>+SUM(D7:D16)</f>
        <v>1.3</v>
      </c>
      <c r="E6" s="194">
        <f>IF(AND(C6&lt;&gt;0,D6&lt;&gt;0),(D6-C6)/C6,0)</f>
        <v>0</v>
      </c>
      <c r="F6" t="s">
        <v>329</v>
      </c>
    </row>
    <row r="7" spans="2:7" x14ac:dyDescent="0.25">
      <c r="B7" s="111" t="s">
        <v>163</v>
      </c>
      <c r="C7" s="127"/>
      <c r="D7" s="127"/>
      <c r="E7" s="190">
        <f t="shared" ref="E7:E26" si="0">IF(AND(C7&lt;&gt;0,D7&lt;&gt;0),(D7-C7)/C7,0)</f>
        <v>0</v>
      </c>
    </row>
    <row r="8" spans="2:7" x14ac:dyDescent="0.25">
      <c r="B8" s="111" t="s">
        <v>164</v>
      </c>
      <c r="C8" s="127"/>
      <c r="D8" s="127">
        <v>0</v>
      </c>
      <c r="E8" s="190">
        <f t="shared" si="0"/>
        <v>0</v>
      </c>
    </row>
    <row r="9" spans="2:7" ht="16.5" x14ac:dyDescent="0.3">
      <c r="B9" s="111" t="s">
        <v>165</v>
      </c>
      <c r="C9" s="127"/>
      <c r="D9" s="127"/>
      <c r="E9" s="190">
        <f t="shared" si="0"/>
        <v>0</v>
      </c>
      <c r="G9" s="189"/>
    </row>
    <row r="10" spans="2:7" x14ac:dyDescent="0.25">
      <c r="B10" s="111" t="s">
        <v>166</v>
      </c>
      <c r="C10" s="127"/>
      <c r="D10" s="127"/>
      <c r="E10" s="190">
        <f t="shared" si="0"/>
        <v>0</v>
      </c>
    </row>
    <row r="11" spans="2:7" x14ac:dyDescent="0.25">
      <c r="B11" s="111" t="s">
        <v>167</v>
      </c>
      <c r="C11" s="127"/>
      <c r="D11" s="127">
        <v>0</v>
      </c>
      <c r="E11" s="190">
        <f t="shared" si="0"/>
        <v>0</v>
      </c>
    </row>
    <row r="12" spans="2:7" x14ac:dyDescent="0.25">
      <c r="B12" s="113" t="s">
        <v>319</v>
      </c>
      <c r="C12" s="127"/>
      <c r="D12" s="192"/>
      <c r="E12" s="190">
        <f t="shared" si="0"/>
        <v>0</v>
      </c>
    </row>
    <row r="13" spans="2:7" x14ac:dyDescent="0.25">
      <c r="B13" s="113" t="s">
        <v>320</v>
      </c>
      <c r="C13" s="127"/>
      <c r="D13" s="128">
        <v>1.3</v>
      </c>
      <c r="E13" s="190">
        <f t="shared" si="0"/>
        <v>0</v>
      </c>
    </row>
    <row r="14" spans="2:7" x14ac:dyDescent="0.25">
      <c r="B14" s="113" t="s">
        <v>168</v>
      </c>
      <c r="C14" s="127"/>
      <c r="D14" s="192"/>
      <c r="E14" s="190">
        <f t="shared" si="0"/>
        <v>0</v>
      </c>
    </row>
    <row r="15" spans="2:7" x14ac:dyDescent="0.25">
      <c r="B15" s="111" t="s">
        <v>169</v>
      </c>
      <c r="C15" s="193">
        <v>0</v>
      </c>
      <c r="D15" s="127">
        <v>0</v>
      </c>
      <c r="E15" s="190">
        <f t="shared" si="0"/>
        <v>0</v>
      </c>
    </row>
    <row r="16" spans="2:7" x14ac:dyDescent="0.25">
      <c r="B16" s="114" t="s">
        <v>153</v>
      </c>
      <c r="C16" s="128">
        <v>0</v>
      </c>
      <c r="D16" s="128">
        <v>0</v>
      </c>
      <c r="E16" s="190">
        <f t="shared" si="0"/>
        <v>0</v>
      </c>
    </row>
    <row r="17" spans="1:6" ht="9.75" customHeight="1" x14ac:dyDescent="0.25">
      <c r="B17" s="79"/>
      <c r="C17" s="125"/>
      <c r="D17" s="125"/>
      <c r="E17" s="190"/>
    </row>
    <row r="18" spans="1:6" x14ac:dyDescent="0.25">
      <c r="B18" s="79" t="s">
        <v>170</v>
      </c>
      <c r="C18" s="125">
        <f>+SUM(C19:C25)</f>
        <v>0</v>
      </c>
      <c r="D18" s="125">
        <f>+SUM(D19:D25)</f>
        <v>0</v>
      </c>
      <c r="E18" s="194">
        <f t="shared" si="0"/>
        <v>0</v>
      </c>
    </row>
    <row r="19" spans="1:6" x14ac:dyDescent="0.25">
      <c r="B19" s="114" t="s">
        <v>171</v>
      </c>
      <c r="C19" s="127">
        <v>0</v>
      </c>
      <c r="D19" s="127">
        <v>0</v>
      </c>
      <c r="E19" s="190">
        <f t="shared" si="0"/>
        <v>0</v>
      </c>
    </row>
    <row r="20" spans="1:6" x14ac:dyDescent="0.25">
      <c r="B20" s="114" t="s">
        <v>172</v>
      </c>
      <c r="C20" s="127"/>
      <c r="D20" s="127">
        <v>0</v>
      </c>
      <c r="E20" s="190">
        <f t="shared" si="0"/>
        <v>0</v>
      </c>
    </row>
    <row r="21" spans="1:6" x14ac:dyDescent="0.25">
      <c r="B21" s="114" t="s">
        <v>173</v>
      </c>
      <c r="C21" s="127">
        <v>0</v>
      </c>
      <c r="D21" s="127">
        <v>0</v>
      </c>
      <c r="E21" s="190">
        <f t="shared" si="0"/>
        <v>0</v>
      </c>
    </row>
    <row r="22" spans="1:6" x14ac:dyDescent="0.25">
      <c r="B22" s="114" t="s">
        <v>174</v>
      </c>
      <c r="C22" s="127">
        <v>0</v>
      </c>
      <c r="D22" s="127">
        <v>0</v>
      </c>
      <c r="E22" s="190">
        <f t="shared" si="0"/>
        <v>0</v>
      </c>
    </row>
    <row r="23" spans="1:6" x14ac:dyDescent="0.25">
      <c r="B23" s="114" t="s">
        <v>175</v>
      </c>
      <c r="C23" s="127">
        <v>0</v>
      </c>
      <c r="D23" s="127">
        <v>0</v>
      </c>
      <c r="E23" s="190">
        <f t="shared" si="0"/>
        <v>0</v>
      </c>
    </row>
    <row r="24" spans="1:6" x14ac:dyDescent="0.25">
      <c r="B24" s="114" t="s">
        <v>176</v>
      </c>
      <c r="C24" s="127">
        <v>0</v>
      </c>
      <c r="D24" s="127">
        <v>0</v>
      </c>
      <c r="E24" s="190">
        <f t="shared" si="0"/>
        <v>0</v>
      </c>
    </row>
    <row r="25" spans="1:6" x14ac:dyDescent="0.25">
      <c r="B25" s="114" t="s">
        <v>330</v>
      </c>
      <c r="C25" s="127"/>
      <c r="D25" s="127">
        <v>0</v>
      </c>
      <c r="E25" s="190">
        <f t="shared" si="0"/>
        <v>0</v>
      </c>
      <c r="F25" t="s">
        <v>331</v>
      </c>
    </row>
    <row r="26" spans="1:6" x14ac:dyDescent="0.25">
      <c r="B26" s="79" t="s">
        <v>108</v>
      </c>
      <c r="C26" s="125">
        <f>+C18+C6</f>
        <v>0</v>
      </c>
      <c r="D26" s="125">
        <f>+D18+D6</f>
        <v>1.3</v>
      </c>
      <c r="E26" s="194">
        <f t="shared" si="0"/>
        <v>0</v>
      </c>
    </row>
    <row r="27" spans="1:6" x14ac:dyDescent="0.25">
      <c r="A27" s="115"/>
      <c r="B27" s="115"/>
      <c r="C27" s="115"/>
      <c r="D27" s="115"/>
      <c r="E27" s="115"/>
    </row>
    <row r="28" spans="1:6" x14ac:dyDescent="0.25">
      <c r="B28" s="91" t="s">
        <v>177</v>
      </c>
      <c r="C28" s="69"/>
      <c r="D28" s="69"/>
      <c r="E28" s="69"/>
    </row>
    <row r="30" spans="1:6" ht="25.5" customHeight="1" x14ac:dyDescent="0.25">
      <c r="B30" s="46" t="s">
        <v>58</v>
      </c>
      <c r="C30" s="47"/>
      <c r="D30" s="47"/>
      <c r="E30" s="48"/>
    </row>
    <row r="31" spans="1:6" ht="17.25" customHeight="1" x14ac:dyDescent="0.25">
      <c r="B31" s="205" t="s">
        <v>142</v>
      </c>
      <c r="C31" s="206"/>
      <c r="D31" s="206"/>
      <c r="E31" s="216"/>
    </row>
    <row r="32" spans="1:6" ht="25.5" customHeight="1" x14ac:dyDescent="0.25">
      <c r="B32" s="217" t="s">
        <v>143</v>
      </c>
      <c r="C32" s="218"/>
      <c r="D32" s="218"/>
      <c r="E32" s="219"/>
    </row>
  </sheetData>
  <sheetProtection password="C751" sheet="1" objects="1" scenarios="1" formatCells="0" formatColumns="0" formatRows="0"/>
  <customSheetViews>
    <customSheetView guid="{AD98DCF0-8B86-4C8D-99EB-A71B98AE4B66}" scale="106" showPageBreaks="1" printArea="1" topLeftCell="A13">
      <selection activeCell="D13" sqref="D13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4">
    <mergeCell ref="B1:E2"/>
    <mergeCell ref="B4:E4"/>
    <mergeCell ref="B31:E31"/>
    <mergeCell ref="B32:E32"/>
  </mergeCell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B4" zoomScale="106" zoomScaleNormal="106" workbookViewId="0">
      <selection activeCell="D8" sqref="D8:D15"/>
    </sheetView>
  </sheetViews>
  <sheetFormatPr defaultRowHeight="15" x14ac:dyDescent="0.25"/>
  <cols>
    <col min="2" max="2" width="27.85546875" customWidth="1"/>
    <col min="3" max="4" width="16.42578125" bestFit="1" customWidth="1"/>
    <col min="5" max="5" width="12.7109375" bestFit="1" customWidth="1"/>
    <col min="6" max="6" width="11.140625" bestFit="1" customWidth="1"/>
    <col min="8" max="8" width="9" bestFit="1" customWidth="1"/>
    <col min="9" max="9" width="51.140625" customWidth="1"/>
    <col min="10" max="10" width="22.85546875" customWidth="1"/>
  </cols>
  <sheetData>
    <row r="1" spans="2:6" ht="15" customHeight="1" x14ac:dyDescent="0.25">
      <c r="B1" s="214" t="s">
        <v>157</v>
      </c>
      <c r="C1" s="214"/>
      <c r="D1" s="214"/>
      <c r="E1" s="214"/>
    </row>
    <row r="2" spans="2:6" ht="15" customHeight="1" x14ac:dyDescent="0.25">
      <c r="B2" s="214"/>
      <c r="C2" s="214"/>
      <c r="D2" s="214"/>
      <c r="E2" s="214"/>
    </row>
    <row r="5" spans="2:6" ht="19.5" customHeight="1" x14ac:dyDescent="0.25">
      <c r="B5" s="215" t="s">
        <v>178</v>
      </c>
      <c r="C5" s="215"/>
      <c r="D5" s="215"/>
      <c r="E5" s="215"/>
    </row>
    <row r="6" spans="2:6" x14ac:dyDescent="0.25">
      <c r="B6" s="79" t="s">
        <v>159</v>
      </c>
      <c r="C6" s="84">
        <v>2012</v>
      </c>
      <c r="D6" s="84">
        <v>2011</v>
      </c>
      <c r="E6" s="84" t="s">
        <v>162</v>
      </c>
    </row>
    <row r="7" spans="2:6" x14ac:dyDescent="0.25">
      <c r="B7" s="79" t="str">
        <f>+'BO REC - QD 01'!B6</f>
        <v>RECEITA CORRENTE</v>
      </c>
      <c r="C7" s="126">
        <f>+SUM(C8:C17)</f>
        <v>1.3</v>
      </c>
      <c r="D7" s="121">
        <f>+SUM(D8:D17)</f>
        <v>0</v>
      </c>
      <c r="E7" s="194">
        <f>IF(AND(C7&lt;&gt;0,D7&lt;&gt;0),(C7-D7)/D7,0)</f>
        <v>0</v>
      </c>
    </row>
    <row r="8" spans="2:6" x14ac:dyDescent="0.25">
      <c r="B8" s="116" t="str">
        <f>+'BO REC - QD 01'!B7</f>
        <v>Anuidade Pessoas Físicas</v>
      </c>
      <c r="C8" s="130">
        <f>+'BO REC - QD 01'!D7</f>
        <v>0</v>
      </c>
      <c r="D8" s="122"/>
      <c r="E8" s="190">
        <f t="shared" ref="E8:E27" si="0">IF(AND(C8&lt;&gt;0,D8&lt;&gt;0),(C8-D8)/D8,0)</f>
        <v>0</v>
      </c>
      <c r="F8" s="17"/>
    </row>
    <row r="9" spans="2:6" x14ac:dyDescent="0.25">
      <c r="B9" s="116" t="str">
        <f>+'BO REC - QD 01'!B8</f>
        <v>Anuidade Pessoas Jurídicas</v>
      </c>
      <c r="C9" s="130">
        <f>+'BO REC - QD 01'!D8</f>
        <v>0</v>
      </c>
      <c r="D9" s="122"/>
      <c r="E9" s="190">
        <f t="shared" si="0"/>
        <v>0</v>
      </c>
    </row>
    <row r="10" spans="2:6" x14ac:dyDescent="0.25">
      <c r="B10" s="116" t="str">
        <f>+'BO REC - QD 01'!B9</f>
        <v>Receita Patrimonial</v>
      </c>
      <c r="C10" s="130">
        <f>+'BO REC - QD 01'!D9</f>
        <v>0</v>
      </c>
      <c r="D10" s="122"/>
      <c r="E10" s="190">
        <f t="shared" si="0"/>
        <v>0</v>
      </c>
    </row>
    <row r="11" spans="2:6" x14ac:dyDescent="0.25">
      <c r="B11" s="116" t="str">
        <f>+'BO REC - QD 01'!B10</f>
        <v>Receita com Serviços</v>
      </c>
      <c r="C11" s="130">
        <f>+'BO REC - QD 01'!D10</f>
        <v>0</v>
      </c>
      <c r="D11" s="122"/>
      <c r="E11" s="190">
        <f t="shared" si="0"/>
        <v>0</v>
      </c>
    </row>
    <row r="12" spans="2:6" x14ac:dyDescent="0.25">
      <c r="B12" s="116" t="str">
        <f>+'BO REC - QD 01'!B11</f>
        <v>Transferências Correntes</v>
      </c>
      <c r="C12" s="130">
        <f>+'BO REC - QD 01'!D11</f>
        <v>0</v>
      </c>
      <c r="D12" s="122"/>
      <c r="E12" s="190">
        <f t="shared" si="0"/>
        <v>0</v>
      </c>
    </row>
    <row r="13" spans="2:6" x14ac:dyDescent="0.25">
      <c r="B13" s="116" t="str">
        <f>+'BO REC - QD 01'!B12</f>
        <v>Multas, Juros e Correções</v>
      </c>
      <c r="C13" s="130">
        <f>+'BO REC - QD 01'!D12</f>
        <v>0</v>
      </c>
      <c r="D13" s="122"/>
      <c r="E13" s="190">
        <f t="shared" si="0"/>
        <v>0</v>
      </c>
    </row>
    <row r="14" spans="2:6" x14ac:dyDescent="0.25">
      <c r="B14" s="116" t="str">
        <f>+'BO REC - QD 01'!B13</f>
        <v>Indenizações e Restituições</v>
      </c>
      <c r="C14" s="130">
        <f>+'BO REC - QD 01'!D13</f>
        <v>1.3</v>
      </c>
      <c r="D14" s="122"/>
      <c r="E14" s="190">
        <f t="shared" si="0"/>
        <v>0</v>
      </c>
    </row>
    <row r="15" spans="2:6" x14ac:dyDescent="0.25">
      <c r="B15" s="116" t="str">
        <f>+'BO REC - QD 01'!B14</f>
        <v>Receita Dívida Ativa</v>
      </c>
      <c r="C15" s="130">
        <f>+'BO REC - QD 01'!D14</f>
        <v>0</v>
      </c>
      <c r="D15" s="122"/>
      <c r="E15" s="190">
        <f t="shared" si="0"/>
        <v>0</v>
      </c>
      <c r="F15" s="17"/>
    </row>
    <row r="16" spans="2:6" x14ac:dyDescent="0.25">
      <c r="B16" s="116" t="str">
        <f>+'BO REC - QD 01'!B15</f>
        <v>Receitas Diversas</v>
      </c>
      <c r="C16" s="130">
        <f>+'BO REC - QD 01'!D15</f>
        <v>0</v>
      </c>
      <c r="D16" s="122">
        <v>0</v>
      </c>
      <c r="E16" s="190">
        <f t="shared" si="0"/>
        <v>0</v>
      </c>
    </row>
    <row r="17" spans="1:5" x14ac:dyDescent="0.25">
      <c r="B17" s="198" t="str">
        <f>+'BO REC - QD 01'!B16</f>
        <v>-</v>
      </c>
      <c r="C17" s="199">
        <f>+'BO REC - QD 01'!D16</f>
        <v>0</v>
      </c>
      <c r="D17" s="200">
        <v>0</v>
      </c>
      <c r="E17" s="190">
        <f t="shared" si="0"/>
        <v>0</v>
      </c>
    </row>
    <row r="18" spans="1:5" ht="6" customHeight="1" x14ac:dyDescent="0.25">
      <c r="B18" s="79"/>
      <c r="C18" s="125"/>
      <c r="D18" s="125"/>
      <c r="E18" s="194"/>
    </row>
    <row r="19" spans="1:5" x14ac:dyDescent="0.25">
      <c r="B19" s="79" t="s">
        <v>179</v>
      </c>
      <c r="C19" s="126">
        <f>+SUM(C20:C26)</f>
        <v>0</v>
      </c>
      <c r="D19" s="126">
        <f>+SUM(D20:D26)</f>
        <v>0</v>
      </c>
      <c r="E19" s="194">
        <f t="shared" si="0"/>
        <v>0</v>
      </c>
    </row>
    <row r="20" spans="1:5" x14ac:dyDescent="0.25">
      <c r="B20" s="116" t="str">
        <f>+'BO REC - QD 01'!B19</f>
        <v>Operações de Crédito</v>
      </c>
      <c r="C20" s="130">
        <f>+'BO REC - QD 01'!D19</f>
        <v>0</v>
      </c>
      <c r="D20" s="127">
        <v>0</v>
      </c>
      <c r="E20" s="190">
        <f t="shared" si="0"/>
        <v>0</v>
      </c>
    </row>
    <row r="21" spans="1:5" x14ac:dyDescent="0.25">
      <c r="B21" s="116" t="str">
        <f>+'BO REC - QD 01'!B20</f>
        <v>Alienação Bens Móveis</v>
      </c>
      <c r="C21" s="130">
        <f>+'BO REC - QD 01'!D20</f>
        <v>0</v>
      </c>
      <c r="D21" s="127">
        <v>0</v>
      </c>
      <c r="E21" s="190">
        <f t="shared" si="0"/>
        <v>0</v>
      </c>
    </row>
    <row r="22" spans="1:5" x14ac:dyDescent="0.25">
      <c r="B22" s="116" t="str">
        <f>+'BO REC - QD 01'!B21</f>
        <v>Alienação  Bens Imóveis</v>
      </c>
      <c r="C22" s="130">
        <f>+'BO REC - QD 01'!D21</f>
        <v>0</v>
      </c>
      <c r="D22" s="127">
        <v>0</v>
      </c>
      <c r="E22" s="190">
        <f t="shared" si="0"/>
        <v>0</v>
      </c>
    </row>
    <row r="23" spans="1:5" x14ac:dyDescent="0.25">
      <c r="B23" s="116" t="str">
        <f>+'BO REC - QD 01'!B22</f>
        <v>Amort. Empréstimos</v>
      </c>
      <c r="C23" s="130">
        <f>+'BO REC - QD 01'!D22</f>
        <v>0</v>
      </c>
      <c r="D23" s="127">
        <v>0</v>
      </c>
      <c r="E23" s="190">
        <f t="shared" si="0"/>
        <v>0</v>
      </c>
    </row>
    <row r="24" spans="1:5" x14ac:dyDescent="0.25">
      <c r="B24" s="116" t="str">
        <f>+'BO REC - QD 01'!B23</f>
        <v>Transferências Capital</v>
      </c>
      <c r="C24" s="130">
        <f>+'BO REC - QD 01'!D23</f>
        <v>0</v>
      </c>
      <c r="D24" s="127">
        <v>0</v>
      </c>
      <c r="E24" s="190">
        <f t="shared" si="0"/>
        <v>0</v>
      </c>
    </row>
    <row r="25" spans="1:5" x14ac:dyDescent="0.25">
      <c r="B25" s="116" t="str">
        <f>+'BO REC - QD 01'!B24</f>
        <v>Outras Receitas Capital</v>
      </c>
      <c r="C25" s="130">
        <f>+'BO REC - QD 01'!D24</f>
        <v>0</v>
      </c>
      <c r="D25" s="127">
        <v>0</v>
      </c>
      <c r="E25" s="190">
        <f t="shared" si="0"/>
        <v>0</v>
      </c>
    </row>
    <row r="26" spans="1:5" x14ac:dyDescent="0.25">
      <c r="B26" s="116" t="str">
        <f>+'BO REC - QD 01'!B25</f>
        <v>SUPERAVIT</v>
      </c>
      <c r="C26" s="130">
        <f>+'BO REC - QD 01'!D25</f>
        <v>0</v>
      </c>
      <c r="D26" s="127">
        <v>0</v>
      </c>
      <c r="E26" s="190">
        <f t="shared" si="0"/>
        <v>0</v>
      </c>
    </row>
    <row r="27" spans="1:5" x14ac:dyDescent="0.25">
      <c r="B27" s="79" t="s">
        <v>108</v>
      </c>
      <c r="C27" s="126">
        <f>+C19+C7</f>
        <v>1.3</v>
      </c>
      <c r="D27" s="126">
        <f>+D19+D7</f>
        <v>0</v>
      </c>
      <c r="E27" s="194">
        <f t="shared" si="0"/>
        <v>0</v>
      </c>
    </row>
    <row r="28" spans="1:5" x14ac:dyDescent="0.25">
      <c r="B28" s="91"/>
      <c r="C28" s="119"/>
      <c r="D28" s="119"/>
      <c r="E28" s="120"/>
    </row>
    <row r="29" spans="1:5" x14ac:dyDescent="0.25">
      <c r="B29" s="91" t="s">
        <v>180</v>
      </c>
      <c r="C29" s="69"/>
      <c r="D29" s="69"/>
      <c r="E29" s="69"/>
    </row>
    <row r="31" spans="1:5" x14ac:dyDescent="0.25">
      <c r="A31" s="115"/>
      <c r="B31" s="46" t="s">
        <v>58</v>
      </c>
      <c r="C31" s="47"/>
      <c r="D31" s="47"/>
      <c r="E31" s="48"/>
    </row>
    <row r="32" spans="1:5" x14ac:dyDescent="0.25">
      <c r="B32" s="205" t="s">
        <v>142</v>
      </c>
      <c r="C32" s="206"/>
      <c r="D32" s="206"/>
      <c r="E32" s="216"/>
    </row>
    <row r="33" spans="2:5" ht="25.5" customHeight="1" x14ac:dyDescent="0.25">
      <c r="B33" s="217" t="s">
        <v>143</v>
      </c>
      <c r="C33" s="218"/>
      <c r="D33" s="218"/>
      <c r="E33" s="219"/>
    </row>
    <row r="34" spans="2:5" ht="25.5" customHeight="1" x14ac:dyDescent="0.25"/>
  </sheetData>
  <sheetProtection password="C751" sheet="1" objects="1" scenarios="1" formatCells="0" formatColumns="0" formatRows="0"/>
  <customSheetViews>
    <customSheetView guid="{AD98DCF0-8B86-4C8D-99EB-A71B98AE4B66}" scale="106" topLeftCell="B4">
      <selection activeCell="I4" sqref="I1:I1048576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4">
    <mergeCell ref="B1:E2"/>
    <mergeCell ref="B5:E5"/>
    <mergeCell ref="B32:E32"/>
    <mergeCell ref="B33:E33"/>
  </mergeCell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="106" zoomScaleNormal="106" workbookViewId="0">
      <selection activeCell="C15" sqref="C15"/>
    </sheetView>
  </sheetViews>
  <sheetFormatPr defaultRowHeight="15" x14ac:dyDescent="0.25"/>
  <cols>
    <col min="1" max="1" width="28.140625" customWidth="1"/>
    <col min="2" max="3" width="16.42578125" bestFit="1" customWidth="1"/>
    <col min="4" max="4" width="12.7109375" bestFit="1" customWidth="1"/>
    <col min="5" max="5" width="7" customWidth="1"/>
    <col min="6" max="6" width="53.140625" customWidth="1"/>
    <col min="7" max="7" width="29.7109375" customWidth="1"/>
  </cols>
  <sheetData>
    <row r="1" spans="1:5" ht="15" customHeight="1" x14ac:dyDescent="0.25">
      <c r="A1" s="220" t="s">
        <v>181</v>
      </c>
      <c r="B1" s="220"/>
      <c r="C1" s="220"/>
      <c r="D1" s="220"/>
    </row>
    <row r="2" spans="1:5" ht="15" customHeight="1" x14ac:dyDescent="0.25">
      <c r="A2" s="220"/>
      <c r="B2" s="220"/>
      <c r="C2" s="220"/>
      <c r="D2" s="220"/>
    </row>
    <row r="4" spans="1:5" ht="19.5" customHeight="1" x14ac:dyDescent="0.25">
      <c r="A4" s="215" t="s">
        <v>158</v>
      </c>
      <c r="B4" s="215"/>
      <c r="C4" s="215"/>
      <c r="D4" s="215"/>
    </row>
    <row r="5" spans="1:5" x14ac:dyDescent="0.25">
      <c r="A5" s="79" t="s">
        <v>159</v>
      </c>
      <c r="B5" s="84" t="s">
        <v>182</v>
      </c>
      <c r="C5" s="84" t="s">
        <v>183</v>
      </c>
      <c r="D5" s="188" t="s">
        <v>162</v>
      </c>
      <c r="E5" t="s">
        <v>332</v>
      </c>
    </row>
    <row r="6" spans="1:5" x14ac:dyDescent="0.25">
      <c r="A6" s="79" t="s">
        <v>2</v>
      </c>
      <c r="B6" s="126">
        <f>+B7+B13</f>
        <v>0</v>
      </c>
      <c r="C6" s="126">
        <f>+C7+C13</f>
        <v>0</v>
      </c>
      <c r="D6" s="194">
        <f>IF(AND(B6&lt;&gt;0,C6&lt;&gt;0),(C6-B6)/B6,0)</f>
        <v>0</v>
      </c>
    </row>
    <row r="7" spans="1:5" x14ac:dyDescent="0.25">
      <c r="A7" s="79" t="s">
        <v>184</v>
      </c>
      <c r="B7" s="126">
        <f>+SUM(B8:B12)</f>
        <v>0</v>
      </c>
      <c r="C7" s="126">
        <f>+SUM(C8:C12)</f>
        <v>0</v>
      </c>
      <c r="D7" s="194">
        <f t="shared" ref="D7:D23" si="0">IF(AND(B7&lt;&gt;0,C7&lt;&gt;0),(C7-B7)/B7,0)</f>
        <v>0</v>
      </c>
    </row>
    <row r="8" spans="1:5" x14ac:dyDescent="0.25">
      <c r="A8" s="114" t="s">
        <v>185</v>
      </c>
      <c r="B8" s="122"/>
      <c r="C8" s="122"/>
      <c r="D8" s="190">
        <f t="shared" si="0"/>
        <v>0</v>
      </c>
    </row>
    <row r="9" spans="1:5" x14ac:dyDescent="0.25">
      <c r="A9" s="114" t="s">
        <v>186</v>
      </c>
      <c r="B9" s="122"/>
      <c r="C9" s="122"/>
      <c r="D9" s="190">
        <f t="shared" si="0"/>
        <v>0</v>
      </c>
    </row>
    <row r="10" spans="1:5" x14ac:dyDescent="0.25">
      <c r="A10" s="114" t="s">
        <v>187</v>
      </c>
      <c r="B10" s="122"/>
      <c r="C10" s="122"/>
      <c r="D10" s="190">
        <f t="shared" si="0"/>
        <v>0</v>
      </c>
    </row>
    <row r="11" spans="1:5" x14ac:dyDescent="0.25">
      <c r="A11" s="114" t="s">
        <v>321</v>
      </c>
      <c r="B11" s="122"/>
      <c r="C11" s="122"/>
      <c r="D11" s="190">
        <f t="shared" si="0"/>
        <v>0</v>
      </c>
    </row>
    <row r="12" spans="1:5" x14ac:dyDescent="0.25">
      <c r="A12" s="114" t="s">
        <v>322</v>
      </c>
      <c r="B12" s="122"/>
      <c r="C12" s="122"/>
      <c r="D12" s="190">
        <f t="shared" si="0"/>
        <v>0</v>
      </c>
    </row>
    <row r="13" spans="1:5" x14ac:dyDescent="0.25">
      <c r="A13" s="79" t="s">
        <v>167</v>
      </c>
      <c r="B13" s="126">
        <f>+SUM(B14:B16)</f>
        <v>0</v>
      </c>
      <c r="C13" s="126">
        <f>+SUM(C14:C16)</f>
        <v>0</v>
      </c>
      <c r="D13" s="194">
        <f t="shared" si="0"/>
        <v>0</v>
      </c>
    </row>
    <row r="14" spans="1:5" x14ac:dyDescent="0.25">
      <c r="A14" s="114" t="s">
        <v>188</v>
      </c>
      <c r="B14" s="122"/>
      <c r="C14" s="122"/>
      <c r="D14" s="190">
        <f t="shared" si="0"/>
        <v>0</v>
      </c>
    </row>
    <row r="15" spans="1:5" x14ac:dyDescent="0.25">
      <c r="A15" s="114" t="s">
        <v>189</v>
      </c>
      <c r="B15" s="122"/>
      <c r="C15" s="122"/>
      <c r="D15" s="190">
        <f t="shared" si="0"/>
        <v>0</v>
      </c>
    </row>
    <row r="16" spans="1:5" x14ac:dyDescent="0.25">
      <c r="A16" s="123" t="s">
        <v>153</v>
      </c>
      <c r="B16" s="124">
        <v>0</v>
      </c>
      <c r="C16" s="124">
        <v>0</v>
      </c>
      <c r="D16" s="190">
        <f t="shared" si="0"/>
        <v>0</v>
      </c>
    </row>
    <row r="17" spans="1:6" ht="6" customHeight="1" x14ac:dyDescent="0.25">
      <c r="A17" s="79"/>
      <c r="B17" s="125"/>
      <c r="C17" s="125"/>
      <c r="D17" s="112"/>
    </row>
    <row r="18" spans="1:6" x14ac:dyDescent="0.25">
      <c r="A18" s="79" t="s">
        <v>190</v>
      </c>
      <c r="B18" s="126">
        <f>+SUM(B19:B22)</f>
        <v>0</v>
      </c>
      <c r="C18" s="126">
        <f>+SUM(C19:C22)</f>
        <v>0</v>
      </c>
      <c r="D18" s="194">
        <f t="shared" si="0"/>
        <v>0</v>
      </c>
    </row>
    <row r="19" spans="1:6" x14ac:dyDescent="0.25">
      <c r="A19" s="114" t="s">
        <v>191</v>
      </c>
      <c r="B19" s="127">
        <v>0</v>
      </c>
      <c r="C19" s="127">
        <v>0</v>
      </c>
      <c r="D19" s="190">
        <f t="shared" si="0"/>
        <v>0</v>
      </c>
    </row>
    <row r="20" spans="1:6" x14ac:dyDescent="0.25">
      <c r="A20" s="114" t="s">
        <v>192</v>
      </c>
      <c r="B20" s="127"/>
      <c r="C20" s="127"/>
      <c r="D20" s="190">
        <f t="shared" si="0"/>
        <v>0</v>
      </c>
    </row>
    <row r="21" spans="1:6" x14ac:dyDescent="0.25">
      <c r="A21" s="114" t="s">
        <v>193</v>
      </c>
      <c r="B21" s="127"/>
      <c r="C21" s="127">
        <v>0</v>
      </c>
      <c r="D21" s="190">
        <f t="shared" si="0"/>
        <v>0</v>
      </c>
    </row>
    <row r="22" spans="1:6" x14ac:dyDescent="0.25">
      <c r="A22" s="114" t="s">
        <v>153</v>
      </c>
      <c r="B22" s="128">
        <v>0</v>
      </c>
      <c r="C22" s="128">
        <v>0</v>
      </c>
      <c r="D22" s="190">
        <f t="shared" si="0"/>
        <v>0</v>
      </c>
    </row>
    <row r="23" spans="1:6" x14ac:dyDescent="0.25">
      <c r="A23" s="79" t="s">
        <v>108</v>
      </c>
      <c r="B23" s="126">
        <f>+B18+B6</f>
        <v>0</v>
      </c>
      <c r="C23" s="126">
        <f>+C18+C6</f>
        <v>0</v>
      </c>
      <c r="D23" s="194">
        <f t="shared" si="0"/>
        <v>0</v>
      </c>
      <c r="F23" s="17"/>
    </row>
    <row r="24" spans="1:6" x14ac:dyDescent="0.25">
      <c r="A24" s="91"/>
      <c r="B24" s="119"/>
      <c r="C24" s="119"/>
      <c r="D24" s="120"/>
    </row>
    <row r="25" spans="1:6" x14ac:dyDescent="0.25">
      <c r="A25" s="91" t="s">
        <v>194</v>
      </c>
      <c r="B25" s="69"/>
      <c r="C25" s="69"/>
      <c r="D25" s="69"/>
    </row>
    <row r="27" spans="1:6" x14ac:dyDescent="0.25">
      <c r="A27" s="46" t="s">
        <v>58</v>
      </c>
      <c r="B27" s="47"/>
      <c r="C27" s="47"/>
      <c r="D27" s="48"/>
    </row>
    <row r="28" spans="1:6" x14ac:dyDescent="0.25">
      <c r="A28" s="205" t="s">
        <v>142</v>
      </c>
      <c r="B28" s="206"/>
      <c r="C28" s="206"/>
      <c r="D28" s="216"/>
    </row>
    <row r="29" spans="1:6" ht="30.75" customHeight="1" x14ac:dyDescent="0.25">
      <c r="A29" s="217" t="s">
        <v>143</v>
      </c>
      <c r="B29" s="218"/>
      <c r="C29" s="218"/>
      <c r="D29" s="219"/>
    </row>
  </sheetData>
  <sheetProtection password="C751" sheet="1" objects="1" scenarios="1" formatCells="0" formatColumns="0" formatRows="0"/>
  <customSheetViews>
    <customSheetView guid="{AD98DCF0-8B86-4C8D-99EB-A71B98AE4B66}" scale="106" topLeftCell="A4">
      <selection activeCell="C21" sqref="C21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4">
    <mergeCell ref="A1:D2"/>
    <mergeCell ref="A4:D4"/>
    <mergeCell ref="A28:D28"/>
    <mergeCell ref="A29:D29"/>
  </mergeCell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="106" zoomScaleNormal="106" workbookViewId="0">
      <selection activeCell="C19" sqref="C19:C21"/>
    </sheetView>
  </sheetViews>
  <sheetFormatPr defaultRowHeight="15" x14ac:dyDescent="0.25"/>
  <cols>
    <col min="1" max="1" width="28.140625" customWidth="1"/>
    <col min="2" max="3" width="16.42578125" bestFit="1" customWidth="1"/>
    <col min="4" max="4" width="12.7109375" bestFit="1" customWidth="1"/>
    <col min="5" max="5" width="7" customWidth="1"/>
    <col min="6" max="6" width="53.140625" customWidth="1"/>
    <col min="7" max="7" width="29.7109375" customWidth="1"/>
  </cols>
  <sheetData>
    <row r="1" spans="1:6" ht="15" customHeight="1" x14ac:dyDescent="0.25">
      <c r="A1" s="220" t="s">
        <v>181</v>
      </c>
      <c r="B1" s="220"/>
      <c r="C1" s="220"/>
      <c r="D1" s="220"/>
    </row>
    <row r="2" spans="1:6" ht="15" customHeight="1" x14ac:dyDescent="0.25">
      <c r="A2" s="220"/>
      <c r="B2" s="220"/>
      <c r="C2" s="220"/>
      <c r="D2" s="220"/>
    </row>
    <row r="4" spans="1:6" ht="19.5" customHeight="1" x14ac:dyDescent="0.25">
      <c r="A4" s="215" t="s">
        <v>195</v>
      </c>
      <c r="B4" s="215"/>
      <c r="C4" s="215"/>
      <c r="D4" s="215"/>
    </row>
    <row r="5" spans="1:6" x14ac:dyDescent="0.25">
      <c r="A5" s="79" t="s">
        <v>159</v>
      </c>
      <c r="B5" s="84">
        <v>2012</v>
      </c>
      <c r="C5" s="84">
        <v>2011</v>
      </c>
      <c r="D5" s="84" t="s">
        <v>162</v>
      </c>
    </row>
    <row r="6" spans="1:6" x14ac:dyDescent="0.25">
      <c r="A6" s="79" t="str">
        <f>+'BO DESP - QD 03'!A6</f>
        <v>DESPESA CORRENTE</v>
      </c>
      <c r="B6" s="126">
        <f>+'BO DESP - QD 03'!C6</f>
        <v>0</v>
      </c>
      <c r="C6" s="126">
        <f>+C7+C13</f>
        <v>0</v>
      </c>
      <c r="D6" s="194">
        <f>IF(AND(B6&lt;&gt;0,C6&lt;&gt;0),(B6-C6)/C6,0)</f>
        <v>0</v>
      </c>
    </row>
    <row r="7" spans="1:6" x14ac:dyDescent="0.25">
      <c r="A7" s="109" t="str">
        <f>+'BO DESP - QD 03'!A7</f>
        <v>Despesas Custeio</v>
      </c>
      <c r="B7" s="126">
        <f>+'BO DESP - QD 03'!C7</f>
        <v>0</v>
      </c>
      <c r="C7" s="126">
        <f>+SUM(C8:C12)</f>
        <v>0</v>
      </c>
      <c r="D7" s="194">
        <f t="shared" ref="D7:D23" si="0">IF(AND(B7&lt;&gt;0,C7&lt;&gt;0),(B7-C7)/C7,0)</f>
        <v>0</v>
      </c>
      <c r="F7" s="17"/>
    </row>
    <row r="8" spans="1:6" x14ac:dyDescent="0.25">
      <c r="A8" s="129" t="str">
        <f>+'BO DESP - QD 03'!A8</f>
        <v>Pessoal Civil</v>
      </c>
      <c r="B8" s="130">
        <f>+'BO DESP - QD 03'!C8</f>
        <v>0</v>
      </c>
      <c r="C8" s="131"/>
      <c r="D8" s="190">
        <f t="shared" si="0"/>
        <v>0</v>
      </c>
      <c r="F8" s="17"/>
    </row>
    <row r="9" spans="1:6" x14ac:dyDescent="0.25">
      <c r="A9" s="129" t="str">
        <f>+'BO DESP - QD 03'!A9</f>
        <v>Material Consumo</v>
      </c>
      <c r="B9" s="130">
        <f>+'BO DESP - QD 03'!C9</f>
        <v>0</v>
      </c>
      <c r="C9" s="122"/>
      <c r="D9" s="190">
        <f t="shared" si="0"/>
        <v>0</v>
      </c>
    </row>
    <row r="10" spans="1:6" x14ac:dyDescent="0.25">
      <c r="A10" s="129" t="str">
        <f>+'BO DESP - QD 03'!A10</f>
        <v>Serviços Terceiros e Encargos</v>
      </c>
      <c r="B10" s="130">
        <f>+'BO DESP - QD 03'!C10</f>
        <v>0</v>
      </c>
      <c r="C10" s="122"/>
      <c r="D10" s="190">
        <f t="shared" si="0"/>
        <v>0</v>
      </c>
    </row>
    <row r="11" spans="1:6" x14ac:dyDescent="0.25">
      <c r="A11" s="129" t="str">
        <f>+'BO DESP - QD 03'!A11</f>
        <v>Outros Serviços e Encargos</v>
      </c>
      <c r="B11" s="130">
        <f>+'BO DESP - QD 03'!C11</f>
        <v>0</v>
      </c>
      <c r="C11" s="122"/>
      <c r="D11" s="190">
        <f t="shared" si="0"/>
        <v>0</v>
      </c>
    </row>
    <row r="12" spans="1:6" x14ac:dyDescent="0.25">
      <c r="A12" s="129" t="str">
        <f>+'BO DESP - QD 03'!A12</f>
        <v>Diversas Despesas de Custeio</v>
      </c>
      <c r="B12" s="130">
        <f>+'BO DESP - QD 03'!C12</f>
        <v>0</v>
      </c>
      <c r="C12" s="122"/>
      <c r="D12" s="190">
        <f t="shared" si="0"/>
        <v>0</v>
      </c>
    </row>
    <row r="13" spans="1:6" x14ac:dyDescent="0.25">
      <c r="A13" s="109" t="str">
        <f>+'BO DESP - QD 03'!A13</f>
        <v>Transferências Correntes</v>
      </c>
      <c r="B13" s="126">
        <f>+'BO DESP - QD 03'!C13</f>
        <v>0</v>
      </c>
      <c r="C13" s="126">
        <f>+SUM(C14:C16)</f>
        <v>0</v>
      </c>
      <c r="D13" s="194">
        <f t="shared" si="0"/>
        <v>0</v>
      </c>
    </row>
    <row r="14" spans="1:6" x14ac:dyDescent="0.25">
      <c r="A14" s="129" t="str">
        <f>+'BO DESP - QD 03'!A14</f>
        <v>Cota Parte COFEN</v>
      </c>
      <c r="B14" s="130">
        <f>+'BO DESP - QD 03'!C14</f>
        <v>0</v>
      </c>
      <c r="C14" s="122"/>
      <c r="D14" s="194">
        <f t="shared" si="0"/>
        <v>0</v>
      </c>
    </row>
    <row r="15" spans="1:6" x14ac:dyDescent="0.25">
      <c r="A15" s="129" t="str">
        <f>+'BO DESP - QD 03'!A15</f>
        <v>Apoio Financeiro / Patrocínios</v>
      </c>
      <c r="B15" s="126">
        <f>+'BO DESP - QD 03'!C15</f>
        <v>0</v>
      </c>
      <c r="C15" s="122"/>
      <c r="D15" s="190">
        <f t="shared" si="0"/>
        <v>0</v>
      </c>
    </row>
    <row r="16" spans="1:6" x14ac:dyDescent="0.25">
      <c r="A16" s="201" t="str">
        <f>+'BO DESP - QD 03'!A16</f>
        <v>-</v>
      </c>
      <c r="B16" s="183">
        <f>+'BO DESP - QD 03'!C16</f>
        <v>0</v>
      </c>
      <c r="C16" s="200" t="s">
        <v>153</v>
      </c>
      <c r="D16" s="190">
        <f t="shared" si="0"/>
        <v>0</v>
      </c>
    </row>
    <row r="17" spans="1:7" ht="6" customHeight="1" x14ac:dyDescent="0.25">
      <c r="A17" s="79"/>
      <c r="B17" s="125"/>
      <c r="C17" s="125"/>
      <c r="D17" s="110"/>
    </row>
    <row r="18" spans="1:7" x14ac:dyDescent="0.25">
      <c r="A18" s="79" t="s">
        <v>190</v>
      </c>
      <c r="B18" s="126">
        <f>+'BO DESP - QD 03'!C18</f>
        <v>0</v>
      </c>
      <c r="C18" s="126">
        <f>+SUM(C19:C22)</f>
        <v>0</v>
      </c>
      <c r="D18" s="194">
        <f t="shared" si="0"/>
        <v>0</v>
      </c>
    </row>
    <row r="19" spans="1:7" x14ac:dyDescent="0.25">
      <c r="A19" s="129" t="str">
        <f>+'BO DESP - QD 03'!A19</f>
        <v>Obras e Instalações</v>
      </c>
      <c r="B19" s="130">
        <f>+'BO DESP - QD 03'!C19</f>
        <v>0</v>
      </c>
      <c r="C19" s="127"/>
      <c r="D19" s="194">
        <f t="shared" si="0"/>
        <v>0</v>
      </c>
    </row>
    <row r="20" spans="1:7" x14ac:dyDescent="0.25">
      <c r="A20" s="129" t="str">
        <f>+'BO DESP - QD 03'!A20</f>
        <v>Equipamentos e Materiais</v>
      </c>
      <c r="B20" s="130">
        <f>+'BO DESP - QD 03'!C20</f>
        <v>0</v>
      </c>
      <c r="C20" s="127"/>
      <c r="D20" s="190">
        <f t="shared" si="0"/>
        <v>0</v>
      </c>
    </row>
    <row r="21" spans="1:7" x14ac:dyDescent="0.25">
      <c r="A21" s="129" t="str">
        <f>+'BO DESP - QD 03'!A21</f>
        <v>Inversões Financeiras</v>
      </c>
      <c r="B21" s="130">
        <f>+'BO DESP - QD 03'!C21</f>
        <v>0</v>
      </c>
      <c r="C21" s="127"/>
      <c r="D21" s="190">
        <f t="shared" si="0"/>
        <v>0</v>
      </c>
    </row>
    <row r="22" spans="1:7" x14ac:dyDescent="0.25">
      <c r="A22" s="201" t="str">
        <f>+'BO DESP - QD 03'!A22</f>
        <v>-</v>
      </c>
      <c r="B22" s="199">
        <f>+'BO DESP - QD 03'!C22</f>
        <v>0</v>
      </c>
      <c r="C22" s="202" t="s">
        <v>153</v>
      </c>
      <c r="D22" s="190">
        <f t="shared" si="0"/>
        <v>0</v>
      </c>
      <c r="F22" s="132" t="s">
        <v>196</v>
      </c>
      <c r="G22" s="133" t="s">
        <v>197</v>
      </c>
    </row>
    <row r="23" spans="1:7" x14ac:dyDescent="0.25">
      <c r="A23" s="134" t="s">
        <v>108</v>
      </c>
      <c r="B23" s="126">
        <f>+B18+B6</f>
        <v>0</v>
      </c>
      <c r="C23" s="126">
        <f>+C18+C6</f>
        <v>0</v>
      </c>
      <c r="D23" s="194">
        <f t="shared" si="0"/>
        <v>0</v>
      </c>
      <c r="F23" s="135">
        <v>4454960.2699999996</v>
      </c>
      <c r="G23" s="136">
        <f>+B23-F23</f>
        <v>-4454960.2699999996</v>
      </c>
    </row>
    <row r="24" spans="1:7" x14ac:dyDescent="0.25">
      <c r="A24" s="91"/>
      <c r="B24" s="137"/>
      <c r="C24" s="137"/>
      <c r="D24" s="120"/>
      <c r="F24" s="138"/>
      <c r="G24" s="139"/>
    </row>
    <row r="25" spans="1:7" x14ac:dyDescent="0.25">
      <c r="A25" s="91" t="s">
        <v>198</v>
      </c>
      <c r="B25" s="69"/>
      <c r="C25" s="69"/>
      <c r="D25" s="69"/>
    </row>
    <row r="27" spans="1:7" x14ac:dyDescent="0.25">
      <c r="A27" s="46" t="s">
        <v>58</v>
      </c>
      <c r="B27" s="47"/>
      <c r="C27" s="47"/>
      <c r="D27" s="48"/>
    </row>
    <row r="28" spans="1:7" ht="18" customHeight="1" x14ac:dyDescent="0.25">
      <c r="A28" s="205" t="s">
        <v>142</v>
      </c>
      <c r="B28" s="206"/>
      <c r="C28" s="206"/>
      <c r="D28" s="216"/>
    </row>
    <row r="29" spans="1:7" ht="28.5" customHeight="1" x14ac:dyDescent="0.25">
      <c r="A29" s="217" t="s">
        <v>143</v>
      </c>
      <c r="B29" s="218"/>
      <c r="C29" s="218"/>
      <c r="D29" s="219"/>
    </row>
  </sheetData>
  <sheetProtection password="C751" sheet="1" objects="1" scenarios="1" formatCells="0" formatColumns="0" formatRows="0"/>
  <customSheetViews>
    <customSheetView guid="{AD98DCF0-8B86-4C8D-99EB-A71B98AE4B66}" scale="106">
      <selection activeCell="C24" sqref="C24:C25"/>
      <pageMargins left="0.51181102362204722" right="0.51181102362204722" top="0.78740157480314965" bottom="0.78740157480314965" header="0.31496062992125984" footer="0.31496062992125984"/>
      <pageSetup paperSize="9" scale="80" orientation="landscape" r:id="rId1"/>
    </customSheetView>
  </customSheetViews>
  <mergeCells count="4">
    <mergeCell ref="A1:D2"/>
    <mergeCell ref="A4:D4"/>
    <mergeCell ref="A28:D28"/>
    <mergeCell ref="A29:D29"/>
  </mergeCells>
  <pageMargins left="0.51181102362204722" right="0.51181102362204722" top="0.78740157480314965" bottom="0.78740157480314965" header="0.31496062992125984" footer="0.31496062992125984"/>
  <pageSetup paperSize="9" scale="8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zoomScale="106" zoomScaleNormal="106" workbookViewId="0">
      <selection activeCell="B30" sqref="B30"/>
    </sheetView>
  </sheetViews>
  <sheetFormatPr defaultRowHeight="15" x14ac:dyDescent="0.25"/>
  <cols>
    <col min="1" max="1" width="42.5703125" customWidth="1"/>
    <col min="2" max="2" width="20.7109375" customWidth="1"/>
  </cols>
  <sheetData>
    <row r="1" spans="1:2" ht="15" customHeight="1" x14ac:dyDescent="0.25">
      <c r="A1" s="220" t="s">
        <v>181</v>
      </c>
      <c r="B1" s="220"/>
    </row>
    <row r="2" spans="1:2" ht="15" customHeight="1" x14ac:dyDescent="0.25">
      <c r="A2" s="220"/>
      <c r="B2" s="220"/>
    </row>
    <row r="4" spans="1:2" ht="19.5" customHeight="1" x14ac:dyDescent="0.25">
      <c r="A4" s="221" t="s">
        <v>199</v>
      </c>
      <c r="B4" s="222"/>
    </row>
    <row r="5" spans="1:2" x14ac:dyDescent="0.25">
      <c r="A5" s="79" t="s">
        <v>159</v>
      </c>
      <c r="B5" s="84" t="s">
        <v>183</v>
      </c>
    </row>
    <row r="6" spans="1:2" x14ac:dyDescent="0.25">
      <c r="A6" s="195" t="s">
        <v>2</v>
      </c>
      <c r="B6" s="92">
        <f>+B7+B8</f>
        <v>0</v>
      </c>
    </row>
    <row r="7" spans="1:2" x14ac:dyDescent="0.25">
      <c r="A7" s="140" t="s">
        <v>186</v>
      </c>
      <c r="B7" s="117"/>
    </row>
    <row r="8" spans="1:2" x14ac:dyDescent="0.25">
      <c r="A8" s="195" t="s">
        <v>200</v>
      </c>
      <c r="B8" s="92">
        <f>+SUM(B9:B13)</f>
        <v>0</v>
      </c>
    </row>
    <row r="9" spans="1:2" x14ac:dyDescent="0.25">
      <c r="A9" s="140" t="s">
        <v>201</v>
      </c>
      <c r="B9" s="122"/>
    </row>
    <row r="10" spans="1:2" x14ac:dyDescent="0.25">
      <c r="A10" s="140" t="s">
        <v>202</v>
      </c>
      <c r="B10" s="122"/>
    </row>
    <row r="11" spans="1:2" x14ac:dyDescent="0.25">
      <c r="A11" s="140" t="s">
        <v>203</v>
      </c>
      <c r="B11" s="122"/>
    </row>
    <row r="12" spans="1:2" x14ac:dyDescent="0.25">
      <c r="A12" s="140" t="s">
        <v>204</v>
      </c>
      <c r="B12" s="122"/>
    </row>
    <row r="13" spans="1:2" x14ac:dyDescent="0.25">
      <c r="A13" s="140" t="s">
        <v>205</v>
      </c>
      <c r="B13" s="122"/>
    </row>
    <row r="14" spans="1:2" ht="6" customHeight="1" x14ac:dyDescent="0.25">
      <c r="A14" s="79"/>
      <c r="B14" s="118"/>
    </row>
    <row r="15" spans="1:2" x14ac:dyDescent="0.25">
      <c r="A15" s="79" t="s">
        <v>190</v>
      </c>
      <c r="B15" s="67">
        <f>+SUM(B16:B17)</f>
        <v>0</v>
      </c>
    </row>
    <row r="16" spans="1:2" x14ac:dyDescent="0.25">
      <c r="A16" s="114" t="s">
        <v>192</v>
      </c>
      <c r="B16" s="127"/>
    </row>
    <row r="17" spans="1:2" x14ac:dyDescent="0.25">
      <c r="A17" s="114" t="s">
        <v>153</v>
      </c>
      <c r="B17" s="128"/>
    </row>
    <row r="18" spans="1:2" x14ac:dyDescent="0.25">
      <c r="A18" s="79" t="s">
        <v>108</v>
      </c>
      <c r="B18" s="67">
        <f>+B15+B6</f>
        <v>0</v>
      </c>
    </row>
    <row r="19" spans="1:2" x14ac:dyDescent="0.25">
      <c r="A19" s="141"/>
      <c r="B19" s="142"/>
    </row>
    <row r="20" spans="1:2" x14ac:dyDescent="0.25">
      <c r="A20" s="143" t="s">
        <v>206</v>
      </c>
      <c r="B20" s="144"/>
    </row>
    <row r="21" spans="1:2" x14ac:dyDescent="0.25">
      <c r="A21" s="143"/>
      <c r="B21" s="144"/>
    </row>
    <row r="22" spans="1:2" x14ac:dyDescent="0.25">
      <c r="A22" s="143"/>
      <c r="B22" s="144"/>
    </row>
    <row r="23" spans="1:2" x14ac:dyDescent="0.25">
      <c r="A23" s="143"/>
      <c r="B23" s="144"/>
    </row>
    <row r="24" spans="1:2" x14ac:dyDescent="0.25">
      <c r="A24" s="143"/>
      <c r="B24" s="144"/>
    </row>
    <row r="25" spans="1:2" ht="19.5" customHeight="1" x14ac:dyDescent="0.25">
      <c r="A25" s="215" t="s">
        <v>207</v>
      </c>
      <c r="B25" s="215"/>
    </row>
    <row r="26" spans="1:2" x14ac:dyDescent="0.25">
      <c r="A26" s="1" t="s">
        <v>208</v>
      </c>
      <c r="B26" s="10"/>
    </row>
    <row r="27" spans="1:2" x14ac:dyDescent="0.25">
      <c r="A27" s="1" t="s">
        <v>209</v>
      </c>
      <c r="B27" s="10"/>
    </row>
    <row r="28" spans="1:2" x14ac:dyDescent="0.25">
      <c r="A28" s="1" t="s">
        <v>210</v>
      </c>
      <c r="B28" s="10"/>
    </row>
    <row r="29" spans="1:2" x14ac:dyDescent="0.25">
      <c r="A29" s="1" t="s">
        <v>211</v>
      </c>
      <c r="B29" s="10"/>
    </row>
    <row r="30" spans="1:2" x14ac:dyDescent="0.25">
      <c r="A30" s="79" t="s">
        <v>108</v>
      </c>
      <c r="B30" s="67">
        <f>+SUM(B26:B29)</f>
        <v>0</v>
      </c>
    </row>
    <row r="31" spans="1:2" x14ac:dyDescent="0.25">
      <c r="A31" s="145"/>
      <c r="B31" s="146"/>
    </row>
    <row r="32" spans="1:2" x14ac:dyDescent="0.25">
      <c r="A32" s="115" t="s">
        <v>212</v>
      </c>
      <c r="B32" s="22"/>
    </row>
  </sheetData>
  <sheetProtection password="C751" sheet="1" objects="1" scenarios="1" formatCells="0" formatColumns="0" formatRows="0"/>
  <customSheetViews>
    <customSheetView guid="{AD98DCF0-8B86-4C8D-99EB-A71B98AE4B66}" scale="106" topLeftCell="A10">
      <selection activeCell="M19" sqref="M19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3">
    <mergeCell ref="A1:B2"/>
    <mergeCell ref="A4:B4"/>
    <mergeCell ref="A25:B25"/>
  </mergeCell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3"/>
  <sheetViews>
    <sheetView zoomScale="106" zoomScaleNormal="106" workbookViewId="0">
      <selection activeCell="C15" sqref="C15"/>
    </sheetView>
  </sheetViews>
  <sheetFormatPr defaultRowHeight="15" x14ac:dyDescent="0.25"/>
  <cols>
    <col min="1" max="1" width="12.85546875" customWidth="1"/>
    <col min="2" max="2" width="41.42578125" customWidth="1"/>
    <col min="3" max="3" width="15.85546875" customWidth="1"/>
  </cols>
  <sheetData>
    <row r="2" spans="1:3" ht="19.5" customHeight="1" x14ac:dyDescent="0.25">
      <c r="A2" s="221" t="s">
        <v>213</v>
      </c>
      <c r="B2" s="223"/>
      <c r="C2" s="222"/>
    </row>
    <row r="3" spans="1:3" x14ac:dyDescent="0.25">
      <c r="A3" s="86" t="s">
        <v>214</v>
      </c>
      <c r="B3" s="86" t="s">
        <v>215</v>
      </c>
      <c r="C3" s="84" t="s">
        <v>216</v>
      </c>
    </row>
    <row r="4" spans="1:3" x14ac:dyDescent="0.25">
      <c r="A4" s="129" t="s">
        <v>217</v>
      </c>
      <c r="B4" s="114" t="s">
        <v>218</v>
      </c>
      <c r="C4" s="122"/>
    </row>
    <row r="5" spans="1:3" x14ac:dyDescent="0.25">
      <c r="A5" s="129" t="s">
        <v>219</v>
      </c>
      <c r="B5" s="114" t="s">
        <v>220</v>
      </c>
      <c r="C5" s="122"/>
    </row>
    <row r="6" spans="1:3" x14ac:dyDescent="0.25">
      <c r="A6" s="129" t="s">
        <v>221</v>
      </c>
      <c r="B6" s="114" t="s">
        <v>222</v>
      </c>
      <c r="C6" s="122"/>
    </row>
    <row r="7" spans="1:3" x14ac:dyDescent="0.25">
      <c r="A7" s="129" t="s">
        <v>223</v>
      </c>
      <c r="B7" s="114" t="s">
        <v>168</v>
      </c>
      <c r="C7" s="122"/>
    </row>
    <row r="8" spans="1:3" x14ac:dyDescent="0.25">
      <c r="A8" s="79" t="s">
        <v>224</v>
      </c>
      <c r="B8" s="79" t="s">
        <v>169</v>
      </c>
      <c r="C8" s="183">
        <f>+SUM(C9:C11)</f>
        <v>0</v>
      </c>
    </row>
    <row r="9" spans="1:3" x14ac:dyDescent="0.25">
      <c r="A9" s="1" t="s">
        <v>225</v>
      </c>
      <c r="B9" s="114" t="s">
        <v>226</v>
      </c>
      <c r="C9" s="122"/>
    </row>
    <row r="10" spans="1:3" x14ac:dyDescent="0.25">
      <c r="A10" s="1" t="s">
        <v>227</v>
      </c>
      <c r="B10" s="114" t="s">
        <v>228</v>
      </c>
      <c r="C10" s="122"/>
    </row>
    <row r="11" spans="1:3" x14ac:dyDescent="0.25">
      <c r="A11" s="1" t="s">
        <v>229</v>
      </c>
      <c r="B11" s="114" t="s">
        <v>230</v>
      </c>
      <c r="C11" s="122"/>
    </row>
    <row r="12" spans="1:3" x14ac:dyDescent="0.25">
      <c r="A12" s="86" t="s">
        <v>231</v>
      </c>
      <c r="B12" s="147" t="s">
        <v>232</v>
      </c>
      <c r="C12" s="126">
        <f>+SUM(C4:C7)+C8</f>
        <v>0</v>
      </c>
    </row>
    <row r="13" spans="1:3" ht="18" customHeight="1" x14ac:dyDescent="0.25">
      <c r="A13" s="86" t="s">
        <v>233</v>
      </c>
      <c r="B13" s="147" t="s">
        <v>234</v>
      </c>
      <c r="C13" s="126">
        <f>+C12*0.25</f>
        <v>0</v>
      </c>
    </row>
    <row r="14" spans="1:3" x14ac:dyDescent="0.25">
      <c r="A14" s="86" t="s">
        <v>235</v>
      </c>
      <c r="B14" s="79" t="s">
        <v>236</v>
      </c>
      <c r="C14" s="183">
        <f>+'BO DESP - QD 03'!C14</f>
        <v>0</v>
      </c>
    </row>
    <row r="15" spans="1:3" x14ac:dyDescent="0.25">
      <c r="A15" s="86" t="s">
        <v>237</v>
      </c>
      <c r="B15" s="79" t="s">
        <v>238</v>
      </c>
      <c r="C15" s="184"/>
    </row>
    <row r="16" spans="1:3" x14ac:dyDescent="0.25">
      <c r="A16" s="91"/>
      <c r="B16" s="119"/>
      <c r="C16" s="119"/>
    </row>
    <row r="17" spans="1:3" x14ac:dyDescent="0.25">
      <c r="A17" s="91" t="s">
        <v>239</v>
      </c>
      <c r="B17" s="69"/>
      <c r="C17" s="69"/>
    </row>
    <row r="19" spans="1:3" x14ac:dyDescent="0.25">
      <c r="A19" s="46" t="s">
        <v>58</v>
      </c>
      <c r="B19" s="47"/>
      <c r="C19" s="48"/>
    </row>
    <row r="20" spans="1:3" ht="15" customHeight="1" x14ac:dyDescent="0.25">
      <c r="A20" s="205" t="s">
        <v>142</v>
      </c>
      <c r="B20" s="206"/>
      <c r="C20" s="216"/>
    </row>
    <row r="21" spans="1:3" ht="23.25" customHeight="1" x14ac:dyDescent="0.25">
      <c r="A21" s="224" t="s">
        <v>143</v>
      </c>
      <c r="B21" s="225"/>
      <c r="C21" s="226"/>
    </row>
    <row r="27" spans="1:3" ht="19.5" customHeight="1" x14ac:dyDescent="0.25"/>
    <row r="38" ht="6" customHeight="1" x14ac:dyDescent="0.25"/>
    <row r="53" ht="25.5" customHeight="1" x14ac:dyDescent="0.25"/>
  </sheetData>
  <sheetProtection password="C751" sheet="1" objects="1" scenarios="1" formatCells="0" formatColumns="0"/>
  <customSheetViews>
    <customSheetView guid="{AD98DCF0-8B86-4C8D-99EB-A71B98AE4B66}" scale="106">
      <selection activeCell="C12" sqref="C12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3">
    <mergeCell ref="A2:C2"/>
    <mergeCell ref="A20:C20"/>
    <mergeCell ref="A21:C21"/>
  </mergeCell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5" sqref="C5:C6"/>
    </sheetView>
  </sheetViews>
  <sheetFormatPr defaultRowHeight="15" x14ac:dyDescent="0.25"/>
  <cols>
    <col min="1" max="1" width="8.7109375" bestFit="1" customWidth="1"/>
    <col min="2" max="2" width="44.28515625" customWidth="1"/>
    <col min="3" max="3" width="19.42578125" customWidth="1"/>
  </cols>
  <sheetData>
    <row r="1" spans="1:3" ht="19.5" customHeight="1" x14ac:dyDescent="0.25">
      <c r="A1" s="221" t="s">
        <v>240</v>
      </c>
      <c r="B1" s="223"/>
      <c r="C1" s="222"/>
    </row>
    <row r="2" spans="1:3" x14ac:dyDescent="0.25">
      <c r="A2" s="86" t="s">
        <v>93</v>
      </c>
      <c r="B2" s="86" t="s">
        <v>215</v>
      </c>
      <c r="C2" s="84" t="s">
        <v>216</v>
      </c>
    </row>
    <row r="3" spans="1:3" x14ac:dyDescent="0.25">
      <c r="A3" s="152" t="s">
        <v>241</v>
      </c>
      <c r="B3" s="100" t="s">
        <v>1</v>
      </c>
      <c r="C3" s="184"/>
    </row>
    <row r="4" spans="1:3" x14ac:dyDescent="0.25">
      <c r="A4" s="196" t="s">
        <v>242</v>
      </c>
      <c r="B4" s="79" t="s">
        <v>243</v>
      </c>
      <c r="C4" s="126">
        <f>+C5</f>
        <v>0</v>
      </c>
    </row>
    <row r="5" spans="1:3" x14ac:dyDescent="0.25">
      <c r="A5" s="99" t="s">
        <v>244</v>
      </c>
      <c r="B5" s="114" t="s">
        <v>245</v>
      </c>
      <c r="C5" s="122"/>
    </row>
    <row r="6" spans="1:3" x14ac:dyDescent="0.25">
      <c r="A6" s="99" t="s">
        <v>244</v>
      </c>
      <c r="B6" s="114" t="s">
        <v>245</v>
      </c>
      <c r="C6" s="122"/>
    </row>
    <row r="7" spans="1:3" x14ac:dyDescent="0.25">
      <c r="A7" s="86" t="s">
        <v>231</v>
      </c>
      <c r="B7" s="147" t="s">
        <v>246</v>
      </c>
      <c r="C7" s="126">
        <f>+C3-C4</f>
        <v>0</v>
      </c>
    </row>
    <row r="8" spans="1:3" x14ac:dyDescent="0.25">
      <c r="A8" s="86" t="s">
        <v>233</v>
      </c>
      <c r="B8" s="147" t="s">
        <v>247</v>
      </c>
      <c r="C8" s="184"/>
    </row>
    <row r="9" spans="1:3" x14ac:dyDescent="0.25">
      <c r="A9" s="86" t="s">
        <v>235</v>
      </c>
      <c r="B9" s="79" t="s">
        <v>248</v>
      </c>
      <c r="C9" s="148">
        <f>IF(C7&lt;&gt;0,C8/C7,0)</f>
        <v>0</v>
      </c>
    </row>
    <row r="10" spans="1:3" x14ac:dyDescent="0.25">
      <c r="A10" s="86" t="s">
        <v>237</v>
      </c>
      <c r="B10" s="79" t="s">
        <v>249</v>
      </c>
      <c r="C10" s="149">
        <f>0.5*C7</f>
        <v>0</v>
      </c>
    </row>
    <row r="11" spans="1:3" x14ac:dyDescent="0.25">
      <c r="A11" s="86" t="s">
        <v>250</v>
      </c>
      <c r="B11" s="79" t="s">
        <v>251</v>
      </c>
      <c r="C11" s="149">
        <f>47.5%*C7</f>
        <v>0</v>
      </c>
    </row>
    <row r="12" spans="1:3" x14ac:dyDescent="0.25">
      <c r="A12" s="150"/>
      <c r="B12" s="91"/>
      <c r="C12" s="151"/>
    </row>
    <row r="13" spans="1:3" x14ac:dyDescent="0.25">
      <c r="A13" s="91" t="s">
        <v>252</v>
      </c>
      <c r="B13" s="69"/>
      <c r="C13" s="69"/>
    </row>
    <row r="15" spans="1:3" x14ac:dyDescent="0.25">
      <c r="A15" s="46" t="s">
        <v>58</v>
      </c>
      <c r="B15" s="47"/>
      <c r="C15" s="48"/>
    </row>
    <row r="16" spans="1:3" x14ac:dyDescent="0.25">
      <c r="A16" s="205" t="s">
        <v>142</v>
      </c>
      <c r="B16" s="206"/>
      <c r="C16" s="216"/>
    </row>
    <row r="17" spans="1:3" ht="24.75" customHeight="1" x14ac:dyDescent="0.25">
      <c r="A17" s="224" t="s">
        <v>143</v>
      </c>
      <c r="B17" s="225"/>
      <c r="C17" s="226"/>
    </row>
  </sheetData>
  <sheetProtection password="C751" sheet="1" objects="1" scenarios="1" formatCells="0" formatColumns="0" formatRows="0"/>
  <customSheetViews>
    <customSheetView guid="{AD98DCF0-8B86-4C8D-99EB-A71B98AE4B66}">
      <selection activeCell="C9" sqref="C9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3">
    <mergeCell ref="A1:C1"/>
    <mergeCell ref="A16:C16"/>
    <mergeCell ref="A17:C17"/>
  </mergeCell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F6" sqref="F6"/>
    </sheetView>
  </sheetViews>
  <sheetFormatPr defaultRowHeight="15" x14ac:dyDescent="0.25"/>
  <cols>
    <col min="1" max="1" width="35.5703125" customWidth="1"/>
    <col min="2" max="3" width="14" bestFit="1" customWidth="1"/>
    <col min="4" max="5" width="12.85546875" bestFit="1" customWidth="1"/>
    <col min="6" max="6" width="45.7109375" style="31" customWidth="1"/>
  </cols>
  <sheetData>
    <row r="1" spans="1:5" x14ac:dyDescent="0.25">
      <c r="A1" t="s">
        <v>341</v>
      </c>
      <c r="C1" t="s">
        <v>333</v>
      </c>
      <c r="D1" s="31"/>
    </row>
    <row r="2" spans="1:5" x14ac:dyDescent="0.25">
      <c r="A2" t="s">
        <v>342</v>
      </c>
      <c r="C2" t="s">
        <v>334</v>
      </c>
      <c r="D2" s="31"/>
    </row>
    <row r="3" spans="1:5" x14ac:dyDescent="0.25">
      <c r="A3" s="53" t="s">
        <v>0</v>
      </c>
      <c r="B3" s="227">
        <v>2012</v>
      </c>
      <c r="C3" s="227"/>
      <c r="D3" s="227">
        <v>2011</v>
      </c>
      <c r="E3" s="227"/>
    </row>
    <row r="4" spans="1:5" x14ac:dyDescent="0.25">
      <c r="A4" s="54" t="s">
        <v>3</v>
      </c>
      <c r="B4" s="54" t="s">
        <v>59</v>
      </c>
      <c r="C4" s="54" t="s">
        <v>60</v>
      </c>
      <c r="D4" s="54" t="s">
        <v>59</v>
      </c>
      <c r="E4" s="54" t="s">
        <v>60</v>
      </c>
    </row>
    <row r="5" spans="1:5" x14ac:dyDescent="0.25">
      <c r="A5" s="55" t="s">
        <v>1</v>
      </c>
      <c r="B5" s="10"/>
      <c r="C5" s="10"/>
      <c r="D5" s="10"/>
      <c r="E5" s="10"/>
    </row>
    <row r="6" spans="1:5" ht="15.75" thickBot="1" x14ac:dyDescent="0.3">
      <c r="A6" s="56" t="s">
        <v>38</v>
      </c>
      <c r="B6" s="11"/>
      <c r="C6" s="11"/>
      <c r="D6" s="11"/>
      <c r="E6" s="11"/>
    </row>
    <row r="7" spans="1:5" ht="15.75" thickBot="1" x14ac:dyDescent="0.3">
      <c r="A7" s="57" t="s">
        <v>56</v>
      </c>
      <c r="B7" s="60">
        <f>+SUM(B5:B6)</f>
        <v>0</v>
      </c>
      <c r="C7" s="60">
        <f t="shared" ref="C7:E7" si="0">+SUM(C5:C6)</f>
        <v>0</v>
      </c>
      <c r="D7" s="60">
        <f t="shared" si="0"/>
        <v>0</v>
      </c>
      <c r="E7" s="60">
        <f t="shared" si="0"/>
        <v>0</v>
      </c>
    </row>
    <row r="8" spans="1:5" x14ac:dyDescent="0.25">
      <c r="A8" s="51" t="s">
        <v>2</v>
      </c>
      <c r="B8" s="12"/>
      <c r="C8" s="12"/>
      <c r="D8" s="12"/>
      <c r="E8" s="12"/>
    </row>
    <row r="9" spans="1:5" ht="15.75" thickBot="1" x14ac:dyDescent="0.3">
      <c r="A9" s="46" t="s">
        <v>39</v>
      </c>
      <c r="B9" s="14"/>
      <c r="C9" s="14"/>
      <c r="D9" s="14"/>
      <c r="E9" s="14"/>
    </row>
    <row r="10" spans="1:5" ht="15.75" thickBot="1" x14ac:dyDescent="0.3">
      <c r="A10" s="57" t="s">
        <v>57</v>
      </c>
      <c r="B10" s="60">
        <f>+SUM(B8:B9)</f>
        <v>0</v>
      </c>
      <c r="C10" s="60">
        <f t="shared" ref="C10:E10" si="1">+SUM(C8:C9)</f>
        <v>0</v>
      </c>
      <c r="D10" s="60">
        <f t="shared" si="1"/>
        <v>0</v>
      </c>
      <c r="E10" s="60">
        <f t="shared" si="1"/>
        <v>0</v>
      </c>
    </row>
    <row r="11" spans="1:5" x14ac:dyDescent="0.25">
      <c r="A11" s="58" t="s">
        <v>61</v>
      </c>
      <c r="B11" s="61">
        <f>IF((B6+B5)&lt;(B8+B9),-(B8+B9)+(B6+B5),0)</f>
        <v>0</v>
      </c>
      <c r="C11" s="61">
        <f>IF((C6+C5)&lt;(C8+C9),-(C8+C9)+(C6+C5),0)</f>
        <v>0</v>
      </c>
      <c r="D11" s="61">
        <f t="shared" ref="D11:E11" si="2">IF((D6+D5)&lt;(D8+D9),-(D8+D9)+(D6+D5),0)</f>
        <v>0</v>
      </c>
      <c r="E11" s="61">
        <f t="shared" si="2"/>
        <v>0</v>
      </c>
    </row>
    <row r="12" spans="1:5" x14ac:dyDescent="0.25">
      <c r="A12" s="59" t="s">
        <v>62</v>
      </c>
      <c r="B12" s="62">
        <f t="shared" ref="B12:E12" si="3">IF((B6+B5)&gt;=(B8+B9),(B6+B5)-(B8+B9),0)</f>
        <v>0</v>
      </c>
      <c r="C12" s="62">
        <f t="shared" si="3"/>
        <v>0</v>
      </c>
      <c r="D12" s="62">
        <f t="shared" si="3"/>
        <v>0</v>
      </c>
      <c r="E12" s="62">
        <f t="shared" si="3"/>
        <v>0</v>
      </c>
    </row>
    <row r="14" spans="1:5" x14ac:dyDescent="0.25">
      <c r="A14" s="45" t="s">
        <v>253</v>
      </c>
    </row>
    <row r="17" spans="1:5" x14ac:dyDescent="0.25">
      <c r="A17" s="46" t="s">
        <v>58</v>
      </c>
      <c r="B17" s="47"/>
      <c r="C17" s="47"/>
      <c r="D17" s="47"/>
      <c r="E17" s="48"/>
    </row>
    <row r="18" spans="1:5" x14ac:dyDescent="0.25">
      <c r="A18" s="49" t="s">
        <v>142</v>
      </c>
      <c r="B18" s="45"/>
      <c r="C18" s="45"/>
      <c r="D18" s="45"/>
      <c r="E18" s="50"/>
    </row>
    <row r="19" spans="1:5" ht="36" customHeight="1" x14ac:dyDescent="0.25">
      <c r="A19" s="228" t="s">
        <v>143</v>
      </c>
      <c r="B19" s="229"/>
      <c r="C19" s="229"/>
      <c r="D19" s="229"/>
      <c r="E19" s="230"/>
    </row>
  </sheetData>
  <sheetProtection formatCells="0" formatColumns="0" formatRows="0"/>
  <customSheetViews>
    <customSheetView guid="{AD98DCF0-8B86-4C8D-99EB-A71B98AE4B66}">
      <selection activeCell="F11" sqref="F11"/>
      <pageMargins left="0.511811024" right="0.511811024" top="0.78740157499999996" bottom="0.78740157499999996" header="0.31496062000000002" footer="0.31496062000000002"/>
      <pageSetup paperSize="9" orientation="portrait" r:id="rId1"/>
    </customSheetView>
  </customSheetViews>
  <mergeCells count="3">
    <mergeCell ref="B3:C3"/>
    <mergeCell ref="D3:E3"/>
    <mergeCell ref="A19:E19"/>
  </mergeCells>
  <conditionalFormatting sqref="C11">
    <cfRule type="cellIs" dxfId="23" priority="6" operator="lessThan">
      <formula>0</formula>
    </cfRule>
  </conditionalFormatting>
  <conditionalFormatting sqref="B11">
    <cfRule type="cellIs" dxfId="22" priority="5" operator="lessThan">
      <formula>0</formula>
    </cfRule>
  </conditionalFormatting>
  <conditionalFormatting sqref="D11:E11">
    <cfRule type="cellIs" dxfId="21" priority="4" operator="lessThan">
      <formula>0</formula>
    </cfRule>
  </conditionalFormatting>
  <conditionalFormatting sqref="B12">
    <cfRule type="cellIs" dxfId="20" priority="2" operator="greaterThan">
      <formula>0</formula>
    </cfRule>
  </conditionalFormatting>
  <conditionalFormatting sqref="C12:E12">
    <cfRule type="cellIs" dxfId="19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15</vt:i4>
      </vt:variant>
    </vt:vector>
  </HeadingPairs>
  <TitlesOfParts>
    <vt:vector size="32" baseType="lpstr">
      <vt:lpstr>DCR-BALANCETE</vt:lpstr>
      <vt:lpstr>BO REC - QD 01</vt:lpstr>
      <vt:lpstr>BO REC - QD 02</vt:lpstr>
      <vt:lpstr>BO DESP - QD 03</vt:lpstr>
      <vt:lpstr>BO DESP - QD 04</vt:lpstr>
      <vt:lpstr>LICIT - QD 05 E 06</vt:lpstr>
      <vt:lpstr>TRANSF - QD 07</vt:lpstr>
      <vt:lpstr>PES - QD 08</vt:lpstr>
      <vt:lpstr>BL-Orçamentário - QD 09</vt:lpstr>
      <vt:lpstr>BL-Financeiro - QD 10 E 11</vt:lpstr>
      <vt:lpstr>BP x BF - QD12 (extra orçam)</vt:lpstr>
      <vt:lpstr>BL-PATRIMONIAL - QD 13</vt:lpstr>
      <vt:lpstr>DVP-REVISADA - QD 14</vt:lpstr>
      <vt:lpstr>BP x DVP  - QD 15 (permanente)</vt:lpstr>
      <vt:lpstr>CONCILIAÇÃO - DVP - QD 16</vt:lpstr>
      <vt:lpstr>ANÁLISE DOS BALANÇOS</vt:lpstr>
      <vt:lpstr>senha</vt:lpstr>
      <vt:lpstr>'ANÁLISE DOS BALANÇOS'!Area_de_impressao</vt:lpstr>
      <vt:lpstr>'BL-Financeiro - QD 10 E 11'!Area_de_impressao</vt:lpstr>
      <vt:lpstr>'BL-Orçamentário - QD 09'!Area_de_impressao</vt:lpstr>
      <vt:lpstr>'BL-PATRIMONIAL - QD 13'!Area_de_impressao</vt:lpstr>
      <vt:lpstr>'BO DESP - QD 03'!Area_de_impressao</vt:lpstr>
      <vt:lpstr>'BO DESP - QD 04'!Area_de_impressao</vt:lpstr>
      <vt:lpstr>'BO REC - QD 01'!Area_de_impressao</vt:lpstr>
      <vt:lpstr>'BO REC - QD 02'!Area_de_impressao</vt:lpstr>
      <vt:lpstr>'BP x BF - QD12 (extra orçam)'!Area_de_impressao</vt:lpstr>
      <vt:lpstr>'BP x DVP  - QD 15 (permanente)'!Area_de_impressao</vt:lpstr>
      <vt:lpstr>'CONCILIAÇÃO - DVP - QD 16'!Area_de_impressao</vt:lpstr>
      <vt:lpstr>'DCR-BALANCETE'!Area_de_impressao</vt:lpstr>
      <vt:lpstr>'DVP-REVISADA - QD 14'!Area_de_impressao</vt:lpstr>
      <vt:lpstr>'LICIT - QD 05 E 06'!Area_de_impressao</vt:lpstr>
      <vt:lpstr>'TRANSF - QD 07'!Area_de_impressao</vt:lpstr>
    </vt:vector>
  </TitlesOfParts>
  <Company>Conselho Federal de Enfermagem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2013-05-20T14:53:43Z</cp:lastPrinted>
  <dcterms:created xsi:type="dcterms:W3CDTF">2012-05-31T15:52:42Z</dcterms:created>
  <dcterms:modified xsi:type="dcterms:W3CDTF">2015-08-07T17:22:57Z</dcterms:modified>
</cp:coreProperties>
</file>